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 Jo\Dropbox (VillageReach)\OpenLMIS\Vaccine\"/>
    </mc:Choice>
  </mc:AlternateContent>
  <bookViews>
    <workbookView xWindow="0" yWindow="0" windowWidth="24000" windowHeight="9285"/>
  </bookViews>
  <sheets>
    <sheet name="PQ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[2]Assum!$B$14:$B$22</definedName>
    <definedName name="__123Graph_B" hidden="1">[2]Assum!$C$14:$C$22</definedName>
    <definedName name="__123Graph_C" hidden="1">[2]Assum!$D$14:$D$22</definedName>
    <definedName name="__123Graph_D" hidden="1">[2]Assum!$E$14:$E$22</definedName>
    <definedName name="__123Graph_E" hidden="1">[2]Assum!$F$14:$F$20</definedName>
    <definedName name="__123Graph_F" localSheetId="0" hidden="1">[3]Mult!#REF!</definedName>
    <definedName name="__123Graph_F" hidden="1">[3]Mult!#REF!</definedName>
    <definedName name="__IntlFixup" hidden="1">TRUE</definedName>
    <definedName name="_Fill" localSheetId="0" hidden="1">#REF!</definedName>
    <definedName name="_Fill" hidden="1">#REF!</definedName>
    <definedName name="_xlnm._FilterDatabase" localSheetId="0" hidden="1">PQS!$A$3:$AG$89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Absolute_Volrange">OFFSET('[4]Price Data'!$FS$10,0,0,COUNTA('[4]Price Data'!$FS$1:$FS$65536)-1)</definedName>
    <definedName name="anscount" hidden="1">1</definedName>
    <definedName name="AvgIceDelivery">'[1]Labor and Maintenance '!$B$9</definedName>
    <definedName name="BirthRate">'[1]Country Input'!$D$17</definedName>
    <definedName name="CashFlowData" comment="Dynamic table driven by years of planning">OFFSET('[1]Cash Flow data'!$A$4,0,0,COUNTA('[1]Cash Flow data'!$A:$A)-1,10+'[1]Total Solution Costs'!$B$2)</definedName>
    <definedName name="Cold_room_freezer_roomUL">'[1]Labor and Maintenance '!$B$70</definedName>
    <definedName name="Companies" localSheetId="0">[5]Comps!$A$13:$A$20,[5]Comps!#REF!</definedName>
    <definedName name="Cwvu.GREY_ALL." localSheetId="0" hidden="1">[6]Sheet2!#REF!</definedName>
    <definedName name="Cwvu.GREY_ALL." hidden="1">[6]Sheet2!#REF!</definedName>
    <definedName name="DeliveryFrequency">'[1]Country Input'!$D$8</definedName>
    <definedName name="DiscountRate">'[1]Country Input'!$C$44</definedName>
    <definedName name="ElectricityCost">'[1]Country Input'!$C$54</definedName>
    <definedName name="EquipTransportRate">'[1]Labor and Maintenance '!$B$8</definedName>
    <definedName name="EuroExchangeRate">'[1]Country Input'!$C$46</definedName>
    <definedName name="facilitysegment">'[1]Country Input'!$D$6</definedName>
    <definedName name="FrzEquipYrs">'[1]Labor and Maintenance '!$B$64</definedName>
    <definedName name="FrzHardware">'[1]Labor and Maintenance '!$F$23</definedName>
    <definedName name="FrzMaintHrs1">'[1]Labor and Maintenance '!$C$65</definedName>
    <definedName name="FrzMaintHrs2">'[1]Labor and Maintenance '!$C$68</definedName>
    <definedName name="GasEquipYrs">'[1]Labor and Maintenance '!$B$39</definedName>
    <definedName name="GasHardware">'[1]Labor and Maintenance '!$F$21</definedName>
    <definedName name="GasMaintHrs1">'[1]Labor and Maintenance '!$C$40</definedName>
    <definedName name="GasMaintHrs2">'[1]Labor and Maintenance '!$C$43</definedName>
    <definedName name="HoursPerTechnician">'[1]Labor and Maintenance '!$D$17:$D$24</definedName>
    <definedName name="HTML_CodePage" hidden="1">1252</definedName>
    <definedName name="HTML_Control" localSheetId="0" hidden="1">{"'xls'!$A$71:$A$78","'xls'!$A$1:$J$77"}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IlrHardware">'[1]Labor and Maintenance '!$F$22</definedName>
    <definedName name="IlrMaintHrs1">'[1]Labor and Maintenance '!$C$46</definedName>
    <definedName name="IlrMaintHrs2">'[1]Labor and Maintenance '!$C$49</definedName>
    <definedName name="ILRUL">'[1]Labor and Maintenance '!$B$45</definedName>
    <definedName name="InflationRate">'[1]Country Input'!#REF!</definedName>
    <definedName name="InstallationTechnicianTravelCost">'[1]Labor and Maintenance '!$B$7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"019803300"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38743.4103009259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erEquipYrs">'[1]Labor and Maintenance '!$B$33</definedName>
    <definedName name="KerHardware">'[1]Labor and Maintenance '!$F$20</definedName>
    <definedName name="KerMaintHrs1">'[1]Labor and Maintenance '!$C$34</definedName>
    <definedName name="KerMaintHrs2">'[1]Labor and Maintenance '!$C$35</definedName>
    <definedName name="KerMaintHrs3">'[1]Labor and Maintenance '!$C$36</definedName>
    <definedName name="KerMaintHrs4">'[1]Labor and Maintenance '!$C$37</definedName>
    <definedName name="KerMaintTravel2">'[1]Labor and Maintenance '!#REF!</definedName>
    <definedName name="KerMaintTravel3">'[1]Labor and Maintenance '!#REF!</definedName>
    <definedName name="KeroseneCost">'[1]Country Input'!$C$52</definedName>
    <definedName name="LitersPerDelivery">'[1]Country Input'!$D$38</definedName>
    <definedName name="LitersPerFacility">'[1]Country Input'!$D$39</definedName>
    <definedName name="LPGasCost">'[1]Country Input'!$C$53</definedName>
    <definedName name="LTPassiveUL">'[1]Labor and Maintenance '!$B$76</definedName>
    <definedName name="M_PlaceofPath" hidden="1">"F:\GCAPPELL\VDF_Model_Backups\Education\STRA_VDF.xls"</definedName>
    <definedName name="mcs03g.ReqArray" localSheetId="0">{"Price","ICTG","TS131","D","0","0","H"}</definedName>
    <definedName name="mcs03g.ReqArray">{"Price","ICTG","TS131","D","0","0","H"}</definedName>
    <definedName name="NationalCoverage">'[1]Country Input'!$C$22:$C$36</definedName>
    <definedName name="NumberFacilitiestoEquip">'[1]Country Input'!$D$7</definedName>
    <definedName name="NUMCHECK" localSheetId="0">AND(ISNUMBER(#REF!),ISNUMBER(#REF!),ISNUMBER(#REF!),ISNUMBER(#REF!))</definedName>
    <definedName name="NUMCHECK">AND(ISNUMBER(#REF!),ISNUMBER(#REF!),ISNUMBER(#REF!),ISNUMBER(#REF!))</definedName>
    <definedName name="PE_1" localSheetId="0">[5]Comps!$P$13:$P$20,[5]Comps!#REF!</definedName>
    <definedName name="PE_2" localSheetId="0">[5]Comps!$P$13:$P$25,[5]Comps!#REF!</definedName>
    <definedName name="percent_multiplier">100</definedName>
    <definedName name="Population">'[1]Country Input'!$D$16</definedName>
    <definedName name="_xlnm.Print_Area" localSheetId="0">PQS!$B$3:$AC$108</definedName>
    <definedName name="RefrigeratorUtilization">'[1]Country Input'!$D$10</definedName>
    <definedName name="RemoteTravelCostPerDay">'[1]Labor and Maintenance '!$B$5</definedName>
    <definedName name="SlrBatEquipYrs">'[1]Labor and Maintenance '!$B$51</definedName>
    <definedName name="SlrBatHardware">'[1]Labor and Maintenance '!$F$19</definedName>
    <definedName name="SlrBatMaintHrs1">'[1]Labor and Maintenance '!$C$52</definedName>
    <definedName name="SlrBatMaintTravel1">'[1]Labor and Maintenance '!#REF!</definedName>
    <definedName name="SlrChlEquipYrs">'[1]Labor and Maintenance '!$B$58</definedName>
    <definedName name="SlrChlHardware">'[1]Labor and Maintenance '!$F$18</definedName>
    <definedName name="SlrChlMaintHrs1">'[1]Labor and Maintenance '!$C$59</definedName>
    <definedName name="TechnicianHourlyWage">'[1]Labor and Maintenance '!$B$4</definedName>
    <definedName name="TechniciansPerUnit">'[1]Labor and Maintenance '!$C$17:$C$24</definedName>
    <definedName name="TM1REBUILDOPTION">1</definedName>
    <definedName name="TrainingCost">'[1]Labor and Maintenance '!$B$12</definedName>
    <definedName name="Undisclosed">"* Undisclosed"</definedName>
    <definedName name="Vaccine_Storage_Capacity__liters">PQS!$I:$I</definedName>
    <definedName name="WICRHW">'[1]Labor and Maintenance '!$F$17</definedName>
    <definedName name="www" localSheetId="0" hidden="1">{"'xls'!$A$71:$A$78","'xls'!$A$1:$J$77"}</definedName>
    <definedName name="www" hidden="1">{"'xls'!$A$71:$A$78","'xls'!$A$1:$J$77"}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7" i="1" l="1"/>
  <c r="AI107" i="1"/>
  <c r="AC107" i="1"/>
  <c r="AD107" i="1" s="1"/>
  <c r="AE107" i="1" s="1"/>
  <c r="U107" i="1"/>
  <c r="S107" i="1"/>
  <c r="T107" i="1" s="1"/>
  <c r="Q107" i="1"/>
  <c r="D107" i="1"/>
  <c r="AK106" i="1"/>
  <c r="AI106" i="1"/>
  <c r="AC106" i="1"/>
  <c r="AD106" i="1" s="1"/>
  <c r="AE106" i="1" s="1"/>
  <c r="U106" i="1"/>
  <c r="S106" i="1"/>
  <c r="T106" i="1" s="1"/>
  <c r="Q106" i="1"/>
  <c r="D106" i="1"/>
  <c r="AK105" i="1"/>
  <c r="AI105" i="1"/>
  <c r="AC105" i="1"/>
  <c r="AD105" i="1" s="1"/>
  <c r="AE105" i="1" s="1"/>
  <c r="AA105" i="1"/>
  <c r="U105" i="1"/>
  <c r="S105" i="1"/>
  <c r="T105" i="1" s="1"/>
  <c r="Q105" i="1"/>
  <c r="D105" i="1"/>
  <c r="AK104" i="1"/>
  <c r="AI104" i="1"/>
  <c r="AC104" i="1"/>
  <c r="AD104" i="1" s="1"/>
  <c r="AE104" i="1" s="1"/>
  <c r="X104" i="1"/>
  <c r="U104" i="1"/>
  <c r="S104" i="1"/>
  <c r="T104" i="1" s="1"/>
  <c r="Q104" i="1"/>
  <c r="K104" i="1"/>
  <c r="I104" i="1"/>
  <c r="D104" i="1"/>
  <c r="AK103" i="1"/>
  <c r="AI103" i="1"/>
  <c r="AC103" i="1"/>
  <c r="AD103" i="1" s="1"/>
  <c r="AE103" i="1" s="1"/>
  <c r="X103" i="1"/>
  <c r="U103" i="1"/>
  <c r="S103" i="1"/>
  <c r="T103" i="1" s="1"/>
  <c r="Q103" i="1"/>
  <c r="K103" i="1"/>
  <c r="I103" i="1"/>
  <c r="D103" i="1"/>
  <c r="AK102" i="1"/>
  <c r="AI102" i="1"/>
  <c r="AC102" i="1"/>
  <c r="AD102" i="1" s="1"/>
  <c r="AE102" i="1" s="1"/>
  <c r="X102" i="1"/>
  <c r="U102" i="1"/>
  <c r="S102" i="1"/>
  <c r="T102" i="1" s="1"/>
  <c r="Q102" i="1"/>
  <c r="K102" i="1"/>
  <c r="I102" i="1"/>
  <c r="D102" i="1"/>
  <c r="AK101" i="1"/>
  <c r="AI101" i="1"/>
  <c r="AC101" i="1"/>
  <c r="AD101" i="1" s="1"/>
  <c r="AE101" i="1" s="1"/>
  <c r="T101" i="1"/>
  <c r="S101" i="1"/>
  <c r="Q101" i="1"/>
  <c r="U101" i="1" s="1"/>
  <c r="I101" i="1"/>
  <c r="D101" i="1"/>
  <c r="AK100" i="1"/>
  <c r="AI100" i="1"/>
  <c r="AC100" i="1"/>
  <c r="AD100" i="1" s="1"/>
  <c r="AE100" i="1" s="1"/>
  <c r="T100" i="1"/>
  <c r="S100" i="1"/>
  <c r="Q100" i="1"/>
  <c r="U100" i="1" s="1"/>
  <c r="I100" i="1"/>
  <c r="D100" i="1"/>
  <c r="AK99" i="1"/>
  <c r="AI99" i="1"/>
  <c r="AC99" i="1"/>
  <c r="AD99" i="1" s="1"/>
  <c r="AE99" i="1" s="1"/>
  <c r="T99" i="1"/>
  <c r="S99" i="1"/>
  <c r="Q99" i="1"/>
  <c r="U99" i="1" s="1"/>
  <c r="I99" i="1"/>
  <c r="D99" i="1"/>
  <c r="AK98" i="1"/>
  <c r="AI98" i="1"/>
  <c r="AC98" i="1"/>
  <c r="AD98" i="1" s="1"/>
  <c r="AE98" i="1" s="1"/>
  <c r="T98" i="1"/>
  <c r="S98" i="1"/>
  <c r="Q98" i="1"/>
  <c r="U98" i="1" s="1"/>
  <c r="I98" i="1"/>
  <c r="D98" i="1"/>
  <c r="AK97" i="1"/>
  <c r="AI97" i="1"/>
  <c r="AC97" i="1"/>
  <c r="AD97" i="1" s="1"/>
  <c r="AE97" i="1" s="1"/>
  <c r="S97" i="1"/>
  <c r="T97" i="1" s="1"/>
  <c r="Q97" i="1"/>
  <c r="U97" i="1" s="1"/>
  <c r="I97" i="1"/>
  <c r="D97" i="1"/>
  <c r="AK96" i="1"/>
  <c r="AI96" i="1"/>
  <c r="AC96" i="1"/>
  <c r="AD96" i="1" s="1"/>
  <c r="AE96" i="1" s="1"/>
  <c r="S96" i="1"/>
  <c r="T96" i="1" s="1"/>
  <c r="Q96" i="1"/>
  <c r="U96" i="1" s="1"/>
  <c r="I96" i="1"/>
  <c r="D96" i="1"/>
  <c r="AK95" i="1"/>
  <c r="AI95" i="1"/>
  <c r="AC95" i="1"/>
  <c r="AD95" i="1" s="1"/>
  <c r="AE95" i="1" s="1"/>
  <c r="S95" i="1"/>
  <c r="T95" i="1" s="1"/>
  <c r="Q95" i="1"/>
  <c r="U95" i="1" s="1"/>
  <c r="I95" i="1"/>
  <c r="D95" i="1"/>
  <c r="AK94" i="1"/>
  <c r="AI94" i="1"/>
  <c r="AC94" i="1"/>
  <c r="AD94" i="1" s="1"/>
  <c r="AE94" i="1" s="1"/>
  <c r="S94" i="1"/>
  <c r="T94" i="1" s="1"/>
  <c r="Q94" i="1"/>
  <c r="U94" i="1" s="1"/>
  <c r="I94" i="1"/>
  <c r="D94" i="1"/>
  <c r="AK93" i="1"/>
  <c r="AI93" i="1"/>
  <c r="AC93" i="1"/>
  <c r="AD93" i="1" s="1"/>
  <c r="AE93" i="1" s="1"/>
  <c r="S93" i="1"/>
  <c r="T93" i="1" s="1"/>
  <c r="Q93" i="1"/>
  <c r="U93" i="1" s="1"/>
  <c r="I93" i="1"/>
  <c r="D93" i="1"/>
  <c r="AK92" i="1"/>
  <c r="AI92" i="1"/>
  <c r="AC92" i="1"/>
  <c r="AD92" i="1" s="1"/>
  <c r="AE92" i="1" s="1"/>
  <c r="S92" i="1"/>
  <c r="T92" i="1" s="1"/>
  <c r="Q92" i="1"/>
  <c r="U92" i="1" s="1"/>
  <c r="I92" i="1"/>
  <c r="D92" i="1"/>
  <c r="AK91" i="1"/>
  <c r="AI91" i="1"/>
  <c r="AC91" i="1"/>
  <c r="AD91" i="1" s="1"/>
  <c r="AE91" i="1" s="1"/>
  <c r="S91" i="1"/>
  <c r="T91" i="1" s="1"/>
  <c r="Q91" i="1"/>
  <c r="U91" i="1" s="1"/>
  <c r="I91" i="1"/>
  <c r="D91" i="1"/>
  <c r="AK90" i="1"/>
  <c r="AI90" i="1"/>
  <c r="AC90" i="1"/>
  <c r="AD90" i="1" s="1"/>
  <c r="AE90" i="1" s="1"/>
  <c r="S90" i="1"/>
  <c r="T90" i="1" s="1"/>
  <c r="Q90" i="1"/>
  <c r="U90" i="1" s="1"/>
  <c r="I90" i="1"/>
  <c r="D90" i="1"/>
  <c r="AK89" i="1"/>
  <c r="AI89" i="1"/>
  <c r="AC89" i="1"/>
  <c r="AD89" i="1" s="1"/>
  <c r="AE89" i="1" s="1"/>
  <c r="Q89" i="1"/>
  <c r="U89" i="1" s="1"/>
  <c r="N89" i="1"/>
  <c r="M89" i="1"/>
  <c r="D89" i="1"/>
  <c r="AK88" i="1"/>
  <c r="AI88" i="1"/>
  <c r="AD88" i="1"/>
  <c r="AE88" i="1" s="1"/>
  <c r="AC88" i="1"/>
  <c r="N88" i="1"/>
  <c r="Q88" i="1" s="1"/>
  <c r="U88" i="1" s="1"/>
  <c r="M88" i="1"/>
  <c r="D88" i="1"/>
  <c r="AK87" i="1"/>
  <c r="AI87" i="1"/>
  <c r="AE87" i="1"/>
  <c r="AC87" i="1"/>
  <c r="AD87" i="1" s="1"/>
  <c r="N87" i="1"/>
  <c r="M87" i="1"/>
  <c r="D87" i="1"/>
  <c r="AK86" i="1"/>
  <c r="AI86" i="1"/>
  <c r="AC86" i="1"/>
  <c r="AD86" i="1" s="1"/>
  <c r="AE86" i="1" s="1"/>
  <c r="N86" i="1"/>
  <c r="Q86" i="1" s="1"/>
  <c r="U86" i="1" s="1"/>
  <c r="M86" i="1"/>
  <c r="D86" i="1"/>
  <c r="AK85" i="1"/>
  <c r="AI85" i="1"/>
  <c r="AC85" i="1"/>
  <c r="AD85" i="1" s="1"/>
  <c r="AE85" i="1" s="1"/>
  <c r="Q85" i="1"/>
  <c r="U85" i="1" s="1"/>
  <c r="N85" i="1"/>
  <c r="M85" i="1"/>
  <c r="D85" i="1"/>
  <c r="AK84" i="1"/>
  <c r="AI84" i="1"/>
  <c r="AD84" i="1"/>
  <c r="AE84" i="1" s="1"/>
  <c r="AC84" i="1"/>
  <c r="AB84" i="1"/>
  <c r="N84" i="1"/>
  <c r="Q84" i="1" s="1"/>
  <c r="U84" i="1" s="1"/>
  <c r="D84" i="1"/>
  <c r="AK83" i="1"/>
  <c r="AI83" i="1"/>
  <c r="AC83" i="1"/>
  <c r="AD83" i="1" s="1"/>
  <c r="AE83" i="1" s="1"/>
  <c r="AB83" i="1"/>
  <c r="U83" i="1"/>
  <c r="N83" i="1"/>
  <c r="Q83" i="1" s="1"/>
  <c r="M83" i="1"/>
  <c r="D83" i="1"/>
  <c r="AK82" i="1"/>
  <c r="AI82" i="1"/>
  <c r="AC82" i="1"/>
  <c r="AD82" i="1" s="1"/>
  <c r="AE82" i="1" s="1"/>
  <c r="Q82" i="1"/>
  <c r="U82" i="1" s="1"/>
  <c r="N82" i="1"/>
  <c r="M82" i="1"/>
  <c r="D82" i="1"/>
  <c r="AK81" i="1"/>
  <c r="AI81" i="1"/>
  <c r="AD81" i="1"/>
  <c r="AE81" i="1" s="1"/>
  <c r="AC81" i="1"/>
  <c r="N81" i="1"/>
  <c r="Q81" i="1" s="1"/>
  <c r="U81" i="1" s="1"/>
  <c r="M81" i="1"/>
  <c r="D81" i="1"/>
  <c r="AK80" i="1"/>
  <c r="AI80" i="1"/>
  <c r="AE80" i="1"/>
  <c r="AC80" i="1"/>
  <c r="AD80" i="1" s="1"/>
  <c r="N80" i="1"/>
  <c r="M80" i="1"/>
  <c r="D80" i="1"/>
  <c r="AK79" i="1"/>
  <c r="AI79" i="1"/>
  <c r="AC79" i="1"/>
  <c r="AD79" i="1" s="1"/>
  <c r="AE79" i="1" s="1"/>
  <c r="N79" i="1"/>
  <c r="Q79" i="1" s="1"/>
  <c r="U79" i="1" s="1"/>
  <c r="M79" i="1"/>
  <c r="D79" i="1"/>
  <c r="AK78" i="1"/>
  <c r="AI78" i="1"/>
  <c r="AC78" i="1"/>
  <c r="AD78" i="1" s="1"/>
  <c r="AE78" i="1" s="1"/>
  <c r="Q78" i="1"/>
  <c r="U78" i="1" s="1"/>
  <c r="N78" i="1"/>
  <c r="M78" i="1"/>
  <c r="D78" i="1"/>
  <c r="AK77" i="1"/>
  <c r="AI77" i="1"/>
  <c r="AD77" i="1"/>
  <c r="AE77" i="1" s="1"/>
  <c r="AC77" i="1"/>
  <c r="AB77" i="1"/>
  <c r="N77" i="1"/>
  <c r="M77" i="1"/>
  <c r="D77" i="1"/>
  <c r="AK76" i="1"/>
  <c r="AI76" i="1"/>
  <c r="AC76" i="1"/>
  <c r="AD76" i="1" s="1"/>
  <c r="AE76" i="1" s="1"/>
  <c r="N76" i="1"/>
  <c r="Q76" i="1" s="1"/>
  <c r="U76" i="1" s="1"/>
  <c r="M76" i="1"/>
  <c r="D76" i="1"/>
  <c r="AK75" i="1"/>
  <c r="AI75" i="1"/>
  <c r="AC75" i="1"/>
  <c r="AD75" i="1" s="1"/>
  <c r="AE75" i="1" s="1"/>
  <c r="AB75" i="1"/>
  <c r="AA75" i="1"/>
  <c r="U75" i="1"/>
  <c r="Q75" i="1"/>
  <c r="D75" i="1"/>
  <c r="AK74" i="1"/>
  <c r="AI74" i="1"/>
  <c r="AD74" i="1"/>
  <c r="AE74" i="1" s="1"/>
  <c r="AC74" i="1"/>
  <c r="AB74" i="1"/>
  <c r="AA74" i="1"/>
  <c r="U74" i="1"/>
  <c r="Q74" i="1"/>
  <c r="D74" i="1"/>
  <c r="AK73" i="1"/>
  <c r="AI73" i="1"/>
  <c r="AE73" i="1"/>
  <c r="AC73" i="1"/>
  <c r="AD73" i="1" s="1"/>
  <c r="AB73" i="1"/>
  <c r="N73" i="1"/>
  <c r="Q73" i="1" s="1"/>
  <c r="U73" i="1" s="1"/>
  <c r="M73" i="1"/>
  <c r="D73" i="1"/>
  <c r="AK72" i="1"/>
  <c r="AI72" i="1"/>
  <c r="AC72" i="1"/>
  <c r="AD72" i="1" s="1"/>
  <c r="AE72" i="1" s="1"/>
  <c r="AB72" i="1"/>
  <c r="AA72" i="1"/>
  <c r="N72" i="1"/>
  <c r="M72" i="1"/>
  <c r="D72" i="1"/>
  <c r="AK71" i="1"/>
  <c r="AI71" i="1"/>
  <c r="AC71" i="1"/>
  <c r="AD71" i="1" s="1"/>
  <c r="AE71" i="1" s="1"/>
  <c r="AB71" i="1"/>
  <c r="AA71" i="1"/>
  <c r="N71" i="1"/>
  <c r="Q71" i="1" s="1"/>
  <c r="U71" i="1" s="1"/>
  <c r="D71" i="1"/>
  <c r="AK70" i="1"/>
  <c r="AI70" i="1"/>
  <c r="AD70" i="1"/>
  <c r="AE70" i="1" s="1"/>
  <c r="AC70" i="1"/>
  <c r="U70" i="1"/>
  <c r="Q70" i="1"/>
  <c r="D70" i="1"/>
  <c r="AK69" i="1"/>
  <c r="AI69" i="1"/>
  <c r="AC69" i="1"/>
  <c r="AD69" i="1" s="1"/>
  <c r="AE69" i="1" s="1"/>
  <c r="Q69" i="1"/>
  <c r="U69" i="1" s="1"/>
  <c r="D69" i="1"/>
  <c r="AK68" i="1"/>
  <c r="AI68" i="1"/>
  <c r="AC68" i="1"/>
  <c r="AD68" i="1" s="1"/>
  <c r="AE68" i="1" s="1"/>
  <c r="N68" i="1"/>
  <c r="Q68" i="1" s="1"/>
  <c r="U68" i="1" s="1"/>
  <c r="D68" i="1"/>
  <c r="AK67" i="1"/>
  <c r="AI67" i="1"/>
  <c r="AC67" i="1"/>
  <c r="AD67" i="1" s="1"/>
  <c r="AE67" i="1" s="1"/>
  <c r="N67" i="1"/>
  <c r="Q67" i="1" s="1"/>
  <c r="U67" i="1" s="1"/>
  <c r="H67" i="1"/>
  <c r="D67" i="1"/>
  <c r="AK66" i="1"/>
  <c r="AI66" i="1"/>
  <c r="AC66" i="1"/>
  <c r="AD66" i="1" s="1"/>
  <c r="AE66" i="1" s="1"/>
  <c r="Q66" i="1"/>
  <c r="U66" i="1" s="1"/>
  <c r="N66" i="1"/>
  <c r="H66" i="1"/>
  <c r="D66" i="1"/>
  <c r="AK65" i="1"/>
  <c r="AI65" i="1"/>
  <c r="AD65" i="1"/>
  <c r="AE65" i="1" s="1"/>
  <c r="AC65" i="1"/>
  <c r="U65" i="1"/>
  <c r="Q65" i="1"/>
  <c r="D65" i="1"/>
  <c r="AK64" i="1"/>
  <c r="AI64" i="1"/>
  <c r="AC64" i="1"/>
  <c r="AD64" i="1" s="1"/>
  <c r="AE64" i="1" s="1"/>
  <c r="Q64" i="1"/>
  <c r="U64" i="1" s="1"/>
  <c r="D64" i="1"/>
  <c r="AK63" i="1"/>
  <c r="AI63" i="1"/>
  <c r="AC63" i="1"/>
  <c r="AD63" i="1" s="1"/>
  <c r="AE63" i="1" s="1"/>
  <c r="AB63" i="1"/>
  <c r="Q63" i="1"/>
  <c r="U63" i="1" s="1"/>
  <c r="D63" i="1"/>
  <c r="AK62" i="1"/>
  <c r="AI62" i="1"/>
  <c r="AD62" i="1"/>
  <c r="AE62" i="1" s="1"/>
  <c r="AC62" i="1"/>
  <c r="AB62" i="1"/>
  <c r="Q62" i="1"/>
  <c r="U62" i="1" s="1"/>
  <c r="D62" i="1"/>
  <c r="AK61" i="1"/>
  <c r="AI61" i="1"/>
  <c r="AD61" i="1"/>
  <c r="AE61" i="1" s="1"/>
  <c r="AC61" i="1"/>
  <c r="Q61" i="1"/>
  <c r="U61" i="1" s="1"/>
  <c r="D61" i="1"/>
  <c r="AK60" i="1"/>
  <c r="AI60" i="1"/>
  <c r="AE60" i="1"/>
  <c r="AC60" i="1"/>
  <c r="AD60" i="1" s="1"/>
  <c r="AB60" i="1"/>
  <c r="Q60" i="1"/>
  <c r="U60" i="1" s="1"/>
  <c r="D60" i="1"/>
  <c r="AK59" i="1"/>
  <c r="AI59" i="1"/>
  <c r="AC59" i="1"/>
  <c r="AD59" i="1" s="1"/>
  <c r="AE59" i="1" s="1"/>
  <c r="N59" i="1"/>
  <c r="Q59" i="1" s="1"/>
  <c r="U59" i="1" s="1"/>
  <c r="D59" i="1"/>
  <c r="AK58" i="1"/>
  <c r="AI58" i="1"/>
  <c r="AE58" i="1"/>
  <c r="AC58" i="1"/>
  <c r="AD58" i="1" s="1"/>
  <c r="U58" i="1"/>
  <c r="Q58" i="1"/>
  <c r="N58" i="1"/>
  <c r="D58" i="1"/>
  <c r="AK57" i="1"/>
  <c r="AI57" i="1"/>
  <c r="AC57" i="1"/>
  <c r="AD57" i="1" s="1"/>
  <c r="AE57" i="1" s="1"/>
  <c r="AB57" i="1"/>
  <c r="Q57" i="1"/>
  <c r="U57" i="1" s="1"/>
  <c r="D57" i="1"/>
  <c r="AK56" i="1"/>
  <c r="AI56" i="1"/>
  <c r="AE56" i="1"/>
  <c r="AC56" i="1"/>
  <c r="AD56" i="1" s="1"/>
  <c r="Q56" i="1"/>
  <c r="U56" i="1" s="1"/>
  <c r="D56" i="1"/>
  <c r="AK55" i="1"/>
  <c r="AI55" i="1"/>
  <c r="AD55" i="1"/>
  <c r="AE55" i="1" s="1"/>
  <c r="AC55" i="1"/>
  <c r="AB55" i="1"/>
  <c r="N55" i="1"/>
  <c r="Q55" i="1" s="1"/>
  <c r="U55" i="1" s="1"/>
  <c r="D55" i="1"/>
  <c r="AK54" i="1"/>
  <c r="AI54" i="1"/>
  <c r="AE54" i="1"/>
  <c r="AC54" i="1"/>
  <c r="AD54" i="1" s="1"/>
  <c r="N54" i="1"/>
  <c r="Q54" i="1" s="1"/>
  <c r="U54" i="1" s="1"/>
  <c r="D54" i="1"/>
  <c r="AK53" i="1"/>
  <c r="AI53" i="1"/>
  <c r="AD53" i="1"/>
  <c r="AE53" i="1" s="1"/>
  <c r="AC53" i="1"/>
  <c r="U53" i="1"/>
  <c r="Q53" i="1"/>
  <c r="D53" i="1"/>
  <c r="AK52" i="1"/>
  <c r="AI52" i="1"/>
  <c r="AC52" i="1"/>
  <c r="AD52" i="1" s="1"/>
  <c r="AE52" i="1" s="1"/>
  <c r="Q52" i="1"/>
  <c r="U52" i="1" s="1"/>
  <c r="D52" i="1"/>
  <c r="AK51" i="1"/>
  <c r="AI51" i="1"/>
  <c r="AD51" i="1"/>
  <c r="AE51" i="1" s="1"/>
  <c r="AC51" i="1"/>
  <c r="U51" i="1"/>
  <c r="Q51" i="1"/>
  <c r="D51" i="1"/>
  <c r="AK50" i="1"/>
  <c r="AI50" i="1"/>
  <c r="AC50" i="1"/>
  <c r="AD50" i="1" s="1"/>
  <c r="AE50" i="1" s="1"/>
  <c r="Q50" i="1"/>
  <c r="U50" i="1" s="1"/>
  <c r="D50" i="1"/>
  <c r="AK49" i="1"/>
  <c r="AI49" i="1"/>
  <c r="AD49" i="1"/>
  <c r="AE49" i="1" s="1"/>
  <c r="AC49" i="1"/>
  <c r="N49" i="1"/>
  <c r="Q49" i="1" s="1"/>
  <c r="U49" i="1" s="1"/>
  <c r="M49" i="1"/>
  <c r="D49" i="1"/>
  <c r="AK48" i="1"/>
  <c r="AI48" i="1"/>
  <c r="AC48" i="1"/>
  <c r="AD48" i="1" s="1"/>
  <c r="AE48" i="1" s="1"/>
  <c r="AA48" i="1"/>
  <c r="U48" i="1"/>
  <c r="N48" i="1"/>
  <c r="Q48" i="1" s="1"/>
  <c r="M48" i="1"/>
  <c r="D48" i="1"/>
  <c r="AK47" i="1"/>
  <c r="AI47" i="1"/>
  <c r="AC47" i="1"/>
  <c r="AD47" i="1" s="1"/>
  <c r="AE47" i="1" s="1"/>
  <c r="Q47" i="1"/>
  <c r="U47" i="1" s="1"/>
  <c r="N47" i="1"/>
  <c r="M47" i="1"/>
  <c r="D47" i="1"/>
  <c r="AK46" i="1"/>
  <c r="AI46" i="1"/>
  <c r="AD46" i="1"/>
  <c r="AE46" i="1" s="1"/>
  <c r="AC46" i="1"/>
  <c r="N46" i="1"/>
  <c r="Q46" i="1" s="1"/>
  <c r="U46" i="1" s="1"/>
  <c r="M46" i="1"/>
  <c r="D46" i="1"/>
  <c r="AK45" i="1"/>
  <c r="AI45" i="1"/>
  <c r="AE45" i="1"/>
  <c r="AC45" i="1"/>
  <c r="AD45" i="1" s="1"/>
  <c r="N45" i="1"/>
  <c r="M45" i="1"/>
  <c r="Q45" i="1" s="1"/>
  <c r="U45" i="1" s="1"/>
  <c r="D45" i="1"/>
  <c r="AK44" i="1"/>
  <c r="AI44" i="1"/>
  <c r="AD44" i="1"/>
  <c r="AE44" i="1" s="1"/>
  <c r="AC44" i="1"/>
  <c r="U44" i="1"/>
  <c r="N44" i="1"/>
  <c r="Q44" i="1" s="1"/>
  <c r="M44" i="1"/>
  <c r="D44" i="1"/>
  <c r="AK43" i="1"/>
  <c r="AI43" i="1"/>
  <c r="AC43" i="1"/>
  <c r="AD43" i="1" s="1"/>
  <c r="AE43" i="1" s="1"/>
  <c r="Q43" i="1"/>
  <c r="U43" i="1" s="1"/>
  <c r="N43" i="1"/>
  <c r="M43" i="1"/>
  <c r="D43" i="1"/>
  <c r="AK42" i="1"/>
  <c r="AI42" i="1"/>
  <c r="AD42" i="1"/>
  <c r="AE42" i="1" s="1"/>
  <c r="AC42" i="1"/>
  <c r="N42" i="1"/>
  <c r="Q42" i="1" s="1"/>
  <c r="U42" i="1" s="1"/>
  <c r="M42" i="1"/>
  <c r="D42" i="1"/>
  <c r="AK41" i="1"/>
  <c r="AI41" i="1"/>
  <c r="AE41" i="1"/>
  <c r="AC41" i="1"/>
  <c r="AD41" i="1" s="1"/>
  <c r="N41" i="1"/>
  <c r="M41" i="1"/>
  <c r="Q41" i="1" s="1"/>
  <c r="U41" i="1" s="1"/>
  <c r="D41" i="1"/>
  <c r="AK40" i="1"/>
  <c r="AI40" i="1"/>
  <c r="AD40" i="1"/>
  <c r="AE40" i="1" s="1"/>
  <c r="AC40" i="1"/>
  <c r="U40" i="1"/>
  <c r="N40" i="1"/>
  <c r="Q40" i="1" s="1"/>
  <c r="M40" i="1"/>
  <c r="D40" i="1"/>
  <c r="AK39" i="1"/>
  <c r="AI39" i="1"/>
  <c r="AC39" i="1"/>
  <c r="AD39" i="1" s="1"/>
  <c r="AE39" i="1" s="1"/>
  <c r="Q39" i="1"/>
  <c r="U39" i="1" s="1"/>
  <c r="N39" i="1"/>
  <c r="M39" i="1"/>
  <c r="D39" i="1"/>
  <c r="AK38" i="1"/>
  <c r="AI38" i="1"/>
  <c r="AD38" i="1"/>
  <c r="AE38" i="1" s="1"/>
  <c r="AC38" i="1"/>
  <c r="N38" i="1"/>
  <c r="Q38" i="1" s="1"/>
  <c r="U38" i="1" s="1"/>
  <c r="M38" i="1"/>
  <c r="D38" i="1"/>
  <c r="AK37" i="1"/>
  <c r="AI37" i="1"/>
  <c r="AE37" i="1"/>
  <c r="AC37" i="1"/>
  <c r="AD37" i="1" s="1"/>
  <c r="N37" i="1"/>
  <c r="M37" i="1"/>
  <c r="Q37" i="1" s="1"/>
  <c r="U37" i="1" s="1"/>
  <c r="D37" i="1"/>
  <c r="AK36" i="1"/>
  <c r="AI36" i="1"/>
  <c r="AD36" i="1"/>
  <c r="AE36" i="1" s="1"/>
  <c r="AC36" i="1"/>
  <c r="U36" i="1"/>
  <c r="N36" i="1"/>
  <c r="Q36" i="1" s="1"/>
  <c r="M36" i="1"/>
  <c r="D36" i="1"/>
  <c r="AK35" i="1"/>
  <c r="AI35" i="1"/>
  <c r="AC35" i="1"/>
  <c r="AD35" i="1" s="1"/>
  <c r="AE35" i="1" s="1"/>
  <c r="Q35" i="1"/>
  <c r="U35" i="1" s="1"/>
  <c r="N35" i="1"/>
  <c r="D35" i="1"/>
  <c r="AK34" i="1"/>
  <c r="AI34" i="1"/>
  <c r="AC34" i="1"/>
  <c r="AD34" i="1" s="1"/>
  <c r="AE34" i="1" s="1"/>
  <c r="Q34" i="1"/>
  <c r="U34" i="1" s="1"/>
  <c r="N34" i="1"/>
  <c r="M34" i="1"/>
  <c r="D34" i="1"/>
  <c r="AK33" i="1"/>
  <c r="AI33" i="1"/>
  <c r="AD33" i="1"/>
  <c r="AE33" i="1" s="1"/>
  <c r="AC33" i="1"/>
  <c r="U33" i="1"/>
  <c r="Q33" i="1"/>
  <c r="D33" i="1"/>
  <c r="AK32" i="1"/>
  <c r="AI32" i="1"/>
  <c r="AC32" i="1"/>
  <c r="AD32" i="1" s="1"/>
  <c r="AE32" i="1" s="1"/>
  <c r="Q32" i="1"/>
  <c r="U32" i="1" s="1"/>
  <c r="N32" i="1"/>
  <c r="M32" i="1"/>
  <c r="D32" i="1"/>
  <c r="AK31" i="1"/>
  <c r="AI31" i="1"/>
  <c r="AD31" i="1"/>
  <c r="AE31" i="1" s="1"/>
  <c r="AC31" i="1"/>
  <c r="U31" i="1"/>
  <c r="Q31" i="1"/>
  <c r="D31" i="1"/>
  <c r="AK30" i="1"/>
  <c r="AI30" i="1"/>
  <c r="AC30" i="1"/>
  <c r="AD30" i="1" s="1"/>
  <c r="AE30" i="1" s="1"/>
  <c r="Q30" i="1"/>
  <c r="U30" i="1" s="1"/>
  <c r="D30" i="1"/>
  <c r="AK29" i="1"/>
  <c r="AI29" i="1"/>
  <c r="AD29" i="1"/>
  <c r="AE29" i="1" s="1"/>
  <c r="AC29" i="1"/>
  <c r="N29" i="1"/>
  <c r="Q29" i="1" s="1"/>
  <c r="U29" i="1" s="1"/>
  <c r="M29" i="1"/>
  <c r="D29" i="1"/>
  <c r="AK28" i="1"/>
  <c r="AI28" i="1"/>
  <c r="AC28" i="1"/>
  <c r="AD28" i="1" s="1"/>
  <c r="AE28" i="1" s="1"/>
  <c r="Q28" i="1"/>
  <c r="U28" i="1" s="1"/>
  <c r="D28" i="1"/>
  <c r="AK27" i="1"/>
  <c r="AI27" i="1"/>
  <c r="AD27" i="1"/>
  <c r="AE27" i="1" s="1"/>
  <c r="AC27" i="1"/>
  <c r="U27" i="1"/>
  <c r="Q27" i="1"/>
  <c r="D27" i="1"/>
  <c r="AK26" i="1"/>
  <c r="AI26" i="1"/>
  <c r="AC26" i="1"/>
  <c r="AD26" i="1" s="1"/>
  <c r="AE26" i="1" s="1"/>
  <c r="Q26" i="1"/>
  <c r="U26" i="1" s="1"/>
  <c r="D26" i="1"/>
  <c r="AK25" i="1"/>
  <c r="AI25" i="1"/>
  <c r="AD25" i="1"/>
  <c r="AE25" i="1" s="1"/>
  <c r="AC25" i="1"/>
  <c r="U25" i="1"/>
  <c r="Q25" i="1"/>
  <c r="D25" i="1"/>
  <c r="AK24" i="1"/>
  <c r="AI24" i="1"/>
  <c r="AC24" i="1"/>
  <c r="AD24" i="1" s="1"/>
  <c r="AE24" i="1" s="1"/>
  <c r="Q24" i="1"/>
  <c r="U24" i="1" s="1"/>
  <c r="D24" i="1"/>
  <c r="AK23" i="1"/>
  <c r="AI23" i="1"/>
  <c r="AD23" i="1"/>
  <c r="AE23" i="1" s="1"/>
  <c r="AC23" i="1"/>
  <c r="U23" i="1"/>
  <c r="Q23" i="1"/>
  <c r="D23" i="1"/>
  <c r="AK22" i="1"/>
  <c r="AI22" i="1"/>
  <c r="AC22" i="1"/>
  <c r="AD22" i="1" s="1"/>
  <c r="AE22" i="1" s="1"/>
  <c r="Q22" i="1"/>
  <c r="U22" i="1" s="1"/>
  <c r="D22" i="1"/>
  <c r="AK21" i="1"/>
  <c r="AI21" i="1"/>
  <c r="AD21" i="1"/>
  <c r="AE21" i="1" s="1"/>
  <c r="AC21" i="1"/>
  <c r="U21" i="1"/>
  <c r="Q21" i="1"/>
  <c r="D21" i="1"/>
  <c r="AK20" i="1"/>
  <c r="AI20" i="1"/>
  <c r="AC20" i="1"/>
  <c r="AD20" i="1" s="1"/>
  <c r="AE20" i="1" s="1"/>
  <c r="Q20" i="1"/>
  <c r="U20" i="1" s="1"/>
  <c r="D20" i="1"/>
  <c r="AK19" i="1"/>
  <c r="AI19" i="1"/>
  <c r="AD19" i="1"/>
  <c r="AE19" i="1" s="1"/>
  <c r="AC19" i="1"/>
  <c r="U19" i="1"/>
  <c r="Q19" i="1"/>
  <c r="D19" i="1"/>
  <c r="AK18" i="1"/>
  <c r="AI18" i="1"/>
  <c r="AC18" i="1"/>
  <c r="AD18" i="1" s="1"/>
  <c r="AE18" i="1" s="1"/>
  <c r="Q18" i="1"/>
  <c r="U18" i="1" s="1"/>
  <c r="D18" i="1"/>
  <c r="AK17" i="1"/>
  <c r="AD17" i="1"/>
  <c r="AE17" i="1" s="1"/>
  <c r="AB17" i="1"/>
  <c r="N17" i="1"/>
  <c r="Q17" i="1" s="1"/>
  <c r="M17" i="1"/>
  <c r="D17" i="1"/>
  <c r="AK16" i="1"/>
  <c r="AC16" i="1"/>
  <c r="AD16" i="1" s="1"/>
  <c r="AE16" i="1" s="1"/>
  <c r="N16" i="1"/>
  <c r="M16" i="1"/>
  <c r="D16" i="1"/>
  <c r="AK15" i="1"/>
  <c r="AC15" i="1"/>
  <c r="AD15" i="1" s="1"/>
  <c r="AE15" i="1" s="1"/>
  <c r="AA15" i="1"/>
  <c r="N15" i="1"/>
  <c r="M15" i="1"/>
  <c r="D15" i="1"/>
  <c r="AK14" i="1"/>
  <c r="AC14" i="1"/>
  <c r="AD14" i="1" s="1"/>
  <c r="AE14" i="1" s="1"/>
  <c r="AA14" i="1"/>
  <c r="N14" i="1"/>
  <c r="M14" i="1"/>
  <c r="D14" i="1"/>
  <c r="AK13" i="1"/>
  <c r="AI13" i="1"/>
  <c r="AC13" i="1"/>
  <c r="AD13" i="1" s="1"/>
  <c r="AE13" i="1" s="1"/>
  <c r="Q13" i="1"/>
  <c r="D13" i="1"/>
  <c r="AK12" i="1"/>
  <c r="AI12" i="1"/>
  <c r="AD12" i="1"/>
  <c r="AE12" i="1" s="1"/>
  <c r="AC12" i="1"/>
  <c r="Q12" i="1"/>
  <c r="D12" i="1"/>
  <c r="AK11" i="1"/>
  <c r="AI11" i="1"/>
  <c r="AC11" i="1"/>
  <c r="AD11" i="1" s="1"/>
  <c r="AE11" i="1" s="1"/>
  <c r="Q11" i="1"/>
  <c r="D11" i="1"/>
  <c r="AK10" i="1"/>
  <c r="AI10" i="1"/>
  <c r="AD10" i="1"/>
  <c r="AE10" i="1" s="1"/>
  <c r="AC10" i="1"/>
  <c r="Q10" i="1"/>
  <c r="D10" i="1"/>
  <c r="AK9" i="1"/>
  <c r="AI9" i="1"/>
  <c r="AD9" i="1"/>
  <c r="AE9" i="1" s="1"/>
  <c r="AC9" i="1"/>
  <c r="Q9" i="1"/>
  <c r="D9" i="1"/>
  <c r="AK8" i="1"/>
  <c r="AI8" i="1"/>
  <c r="AC8" i="1"/>
  <c r="AD8" i="1" s="1"/>
  <c r="AE8" i="1" s="1"/>
  <c r="Q8" i="1"/>
  <c r="D8" i="1"/>
  <c r="AK7" i="1"/>
  <c r="AI7" i="1"/>
  <c r="AC7" i="1"/>
  <c r="AD7" i="1" s="1"/>
  <c r="AE7" i="1" s="1"/>
  <c r="Q7" i="1"/>
  <c r="U7" i="1" s="1"/>
  <c r="P7" i="1"/>
  <c r="D7" i="1"/>
  <c r="AK6" i="1"/>
  <c r="AI6" i="1"/>
  <c r="AC6" i="1"/>
  <c r="AD6" i="1" s="1"/>
  <c r="AE6" i="1" s="1"/>
  <c r="Q6" i="1"/>
  <c r="U6" i="1" s="1"/>
  <c r="P6" i="1"/>
  <c r="D6" i="1"/>
  <c r="AK5" i="1"/>
  <c r="AI5" i="1"/>
  <c r="AC5" i="1"/>
  <c r="AD5" i="1" s="1"/>
  <c r="AE5" i="1" s="1"/>
  <c r="Q5" i="1"/>
  <c r="U5" i="1" s="1"/>
  <c r="P5" i="1"/>
  <c r="D5" i="1"/>
  <c r="Q15" i="1" l="1"/>
  <c r="Q16" i="1"/>
  <c r="Q14" i="1"/>
  <c r="Q72" i="1"/>
  <c r="U72" i="1" s="1"/>
  <c r="Q77" i="1"/>
  <c r="U77" i="1" s="1"/>
  <c r="Q80" i="1"/>
  <c r="U80" i="1" s="1"/>
  <c r="Q87" i="1"/>
  <c r="U87" i="1" s="1"/>
  <c r="S84" i="1" l="1"/>
  <c r="T84" i="1" s="1"/>
  <c r="AL84" i="1" l="1"/>
  <c r="S82" i="1" l="1"/>
  <c r="T82" i="1" s="1"/>
  <c r="S47" i="1"/>
  <c r="T47" i="1" s="1"/>
  <c r="S49" i="1"/>
  <c r="T49" i="1" s="1"/>
  <c r="S48" i="1"/>
  <c r="T48" i="1" s="1"/>
  <c r="S45" i="1"/>
  <c r="T45" i="1" s="1"/>
  <c r="S83" i="1"/>
  <c r="T83" i="1" s="1"/>
  <c r="S46" i="1"/>
  <c r="T46" i="1" s="1"/>
  <c r="AL48" i="1" l="1"/>
  <c r="AL82" i="1"/>
  <c r="AL47" i="1"/>
  <c r="AL83" i="1"/>
  <c r="AL46" i="1"/>
  <c r="AL45" i="1"/>
  <c r="AL49" i="1"/>
  <c r="AL56" i="1" l="1"/>
  <c r="AL104" i="1"/>
  <c r="AL75" i="1"/>
  <c r="AL18" i="1"/>
  <c r="AL15" i="1"/>
  <c r="AL23" i="1"/>
  <c r="AL98" i="1"/>
  <c r="AL72" i="1"/>
  <c r="AL32" i="1"/>
  <c r="AL16" i="1"/>
  <c r="AL61" i="1"/>
  <c r="AL44" i="1"/>
  <c r="AL21" i="1"/>
  <c r="AL42" i="1"/>
  <c r="AL102" i="1"/>
  <c r="AL76" i="1"/>
  <c r="AL97" i="1"/>
  <c r="AL67" i="1"/>
  <c r="AL79" i="1"/>
  <c r="AL94" i="1"/>
  <c r="AL13" i="1"/>
  <c r="AL31" i="1"/>
  <c r="AL99" i="1"/>
  <c r="AL54" i="1"/>
  <c r="AL106" i="1"/>
  <c r="AL78" i="1"/>
  <c r="AL10" i="1"/>
  <c r="AL95" i="1"/>
  <c r="AL51" i="1"/>
  <c r="AL34" i="1"/>
  <c r="AL81" i="1"/>
  <c r="AL11" i="1"/>
  <c r="AL27" i="1"/>
  <c r="AL41" i="1"/>
  <c r="AL87" i="1"/>
  <c r="AL43" i="1"/>
  <c r="AL93" i="1"/>
  <c r="AL58" i="1"/>
  <c r="AL101" i="1"/>
  <c r="AL86" i="1"/>
  <c r="AL9" i="1"/>
  <c r="AL105" i="1"/>
  <c r="AL17" i="1"/>
  <c r="AL100" i="1"/>
  <c r="AL90" i="1"/>
  <c r="AL30" i="1"/>
  <c r="AL24" i="1"/>
  <c r="AL96" i="1"/>
  <c r="AL73" i="1"/>
  <c r="AL57" i="1"/>
  <c r="AL92" i="1"/>
  <c r="AL89" i="1"/>
  <c r="AL53" i="1"/>
  <c r="AL63" i="1"/>
  <c r="AL65" i="1"/>
  <c r="AL33" i="1"/>
  <c r="AL69" i="1"/>
  <c r="AL107" i="1"/>
  <c r="AL35" i="1"/>
  <c r="AL12" i="1"/>
  <c r="AL88" i="1"/>
  <c r="AL22" i="1"/>
  <c r="AL77" i="1"/>
  <c r="AL19" i="1"/>
  <c r="AL62" i="1"/>
  <c r="AL55" i="1"/>
  <c r="AL14" i="1"/>
  <c r="S5" i="1"/>
  <c r="T5" i="1" s="1"/>
  <c r="AL68" i="1"/>
  <c r="AL52" i="1"/>
  <c r="AL80" i="1"/>
  <c r="AL85" i="1"/>
  <c r="AL71" i="1"/>
  <c r="AL59" i="1"/>
  <c r="AL5" i="1"/>
  <c r="S67" i="1" l="1"/>
  <c r="T67" i="1" s="1"/>
  <c r="S59" i="1"/>
  <c r="T59" i="1" s="1"/>
  <c r="S52" i="1"/>
  <c r="T52" i="1" s="1"/>
  <c r="S7" i="1"/>
  <c r="T7" i="1" s="1"/>
  <c r="S88" i="1"/>
  <c r="T88" i="1" s="1"/>
  <c r="S56" i="1"/>
  <c r="T56" i="1" s="1"/>
  <c r="AL28" i="1"/>
  <c r="S29" i="1"/>
  <c r="T29" i="1" s="1"/>
  <c r="S50" i="1"/>
  <c r="T50" i="1" s="1"/>
  <c r="S81" i="1"/>
  <c r="T81" i="1" s="1"/>
  <c r="S33" i="1"/>
  <c r="T33" i="1" s="1"/>
  <c r="S34" i="1"/>
  <c r="T34" i="1" s="1"/>
  <c r="S53" i="1"/>
  <c r="T53" i="1" s="1"/>
  <c r="S9" i="1"/>
  <c r="T9" i="1" s="1"/>
  <c r="S40" i="1"/>
  <c r="T40" i="1" s="1"/>
  <c r="S28" i="1"/>
  <c r="T28" i="1" s="1"/>
  <c r="S38" i="1"/>
  <c r="T38" i="1" s="1"/>
  <c r="AL70" i="1"/>
  <c r="S22" i="1"/>
  <c r="T22" i="1" s="1"/>
  <c r="S31" i="1"/>
  <c r="T31" i="1" s="1"/>
  <c r="AL7" i="1"/>
  <c r="S51" i="1"/>
  <c r="T51" i="1" s="1"/>
  <c r="AL29" i="1"/>
  <c r="AL40" i="1"/>
  <c r="S43" i="1"/>
  <c r="T43" i="1" s="1"/>
  <c r="S76" i="1"/>
  <c r="T76" i="1" s="1"/>
  <c r="S15" i="1"/>
  <c r="T15" i="1" s="1"/>
  <c r="S71" i="1"/>
  <c r="T71" i="1" s="1"/>
  <c r="S75" i="1"/>
  <c r="T75" i="1" s="1"/>
  <c r="S64" i="1"/>
  <c r="T64" i="1" s="1"/>
  <c r="S17" i="1"/>
  <c r="T17" i="1" s="1"/>
  <c r="S61" i="1"/>
  <c r="T61" i="1" s="1"/>
  <c r="S11" i="1"/>
  <c r="T11" i="1" s="1"/>
  <c r="S10" i="1"/>
  <c r="T10" i="1" s="1"/>
  <c r="S68" i="1"/>
  <c r="T68" i="1" s="1"/>
  <c r="S78" i="1"/>
  <c r="T78" i="1" s="1"/>
  <c r="S37" i="1"/>
  <c r="T37" i="1" s="1"/>
  <c r="AL103" i="1"/>
  <c r="AL60" i="1"/>
  <c r="S25" i="1"/>
  <c r="T25" i="1" s="1"/>
  <c r="S24" i="1"/>
  <c r="T24" i="1" s="1"/>
  <c r="S44" i="1"/>
  <c r="T44" i="1" s="1"/>
  <c r="AL39" i="1"/>
  <c r="S41" i="1"/>
  <c r="T41" i="1" s="1"/>
  <c r="AL74" i="1"/>
  <c r="S85" i="1"/>
  <c r="T85" i="1" s="1"/>
  <c r="S55" i="1"/>
  <c r="T55" i="1" s="1"/>
  <c r="S16" i="1"/>
  <c r="T16" i="1" s="1"/>
  <c r="S73" i="1"/>
  <c r="T73" i="1" s="1"/>
  <c r="S62" i="1"/>
  <c r="T62" i="1" s="1"/>
  <c r="AL38" i="1"/>
  <c r="S86" i="1"/>
  <c r="T86" i="1" s="1"/>
  <c r="S70" i="1"/>
  <c r="T70" i="1" s="1"/>
  <c r="S54" i="1"/>
  <c r="T54" i="1" s="1"/>
  <c r="S35" i="1"/>
  <c r="T35" i="1" s="1"/>
  <c r="S87" i="1"/>
  <c r="T87" i="1" s="1"/>
  <c r="AL66" i="1"/>
  <c r="S23" i="1"/>
  <c r="T23" i="1" s="1"/>
  <c r="S74" i="1"/>
  <c r="T74" i="1" s="1"/>
  <c r="S8" i="1"/>
  <c r="T8" i="1" s="1"/>
  <c r="AL50" i="1"/>
  <c r="S19" i="1"/>
  <c r="T19" i="1" s="1"/>
  <c r="AL20" i="1"/>
  <c r="S80" i="1"/>
  <c r="T80" i="1" s="1"/>
  <c r="S26" i="1"/>
  <c r="T26" i="1" s="1"/>
  <c r="AL37" i="1"/>
  <c r="AL26" i="1"/>
  <c r="S6" i="1"/>
  <c r="T6" i="1" s="1"/>
  <c r="AL8" i="1"/>
  <c r="S20" i="1"/>
  <c r="T20" i="1" s="1"/>
  <c r="AL36" i="1"/>
  <c r="S60" i="1"/>
  <c r="T60" i="1" s="1"/>
  <c r="S63" i="1"/>
  <c r="T63" i="1" s="1"/>
  <c r="S79" i="1"/>
  <c r="T79" i="1" s="1"/>
  <c r="S57" i="1"/>
  <c r="T57" i="1" s="1"/>
  <c r="S66" i="1"/>
  <c r="T66" i="1" s="1"/>
  <c r="S72" i="1"/>
  <c r="T72" i="1" s="1"/>
  <c r="S12" i="1"/>
  <c r="T12" i="1" s="1"/>
  <c r="S13" i="1"/>
  <c r="T13" i="1" s="1"/>
  <c r="S14" i="1"/>
  <c r="T14" i="1" s="1"/>
  <c r="S77" i="1"/>
  <c r="T77" i="1" s="1"/>
  <c r="S89" i="1"/>
  <c r="T89" i="1" s="1"/>
  <c r="S42" i="1"/>
  <c r="T42" i="1" s="1"/>
  <c r="AL91" i="1"/>
  <c r="S58" i="1"/>
  <c r="T58" i="1" s="1"/>
  <c r="S27" i="1"/>
  <c r="T27" i="1" s="1"/>
  <c r="S32" i="1"/>
  <c r="T32" i="1" s="1"/>
  <c r="S39" i="1"/>
  <c r="T39" i="1" s="1"/>
  <c r="S21" i="1"/>
  <c r="T21" i="1" s="1"/>
  <c r="AL64" i="1"/>
  <c r="S36" i="1"/>
  <c r="T36" i="1" s="1"/>
  <c r="S65" i="1"/>
  <c r="T65" i="1" s="1"/>
  <c r="AL6" i="1"/>
  <c r="AL25" i="1"/>
  <c r="S18" i="1"/>
  <c r="T18" i="1" s="1"/>
  <c r="S69" i="1"/>
  <c r="T69" i="1" s="1"/>
  <c r="S30" i="1"/>
  <c r="T30" i="1" s="1"/>
</calcChain>
</file>

<file path=xl/sharedStrings.xml><?xml version="1.0" encoding="utf-8"?>
<sst xmlns="http://schemas.openxmlformats.org/spreadsheetml/2006/main" count="923" uniqueCount="413">
  <si>
    <t>Equipment data tables</t>
  </si>
  <si>
    <t>Equipment Type</t>
  </si>
  <si>
    <t>PQS Equipment Code</t>
  </si>
  <si>
    <t>Date of prequal</t>
  </si>
  <si>
    <t>Refrigerator/ Freezer Type</t>
  </si>
  <si>
    <t>Model Number</t>
  </si>
  <si>
    <t>Supplier</t>
  </si>
  <si>
    <t>CCEOP</t>
  </si>
  <si>
    <t>Shipping Weight (kg)</t>
  </si>
  <si>
    <t>Vaccine Storage Capacity (liters)</t>
  </si>
  <si>
    <t>Freezer's gross volume</t>
  </si>
  <si>
    <t>Waterpack freezing capacity (kg/24hr)</t>
  </si>
  <si>
    <t>Waterpack storage capacity</t>
  </si>
  <si>
    <t>Price in UNICEF Catalogue March 2015</t>
  </si>
  <si>
    <r>
      <t xml:space="preserve">Price in $ or </t>
    </r>
    <r>
      <rPr>
        <b/>
        <sz val="8"/>
        <color indexed="8"/>
        <rFont val="Calibri"/>
        <family val="2"/>
        <scheme val="minor"/>
      </rPr>
      <t>€</t>
    </r>
  </si>
  <si>
    <t>Price in PQS (2016)</t>
  </si>
  <si>
    <t>Price in $ or €</t>
  </si>
  <si>
    <t>2015 Price ($)*</t>
  </si>
  <si>
    <t>Is solar panel cost included in the price?</t>
  </si>
  <si>
    <t>Spare parts over lifetime</t>
  </si>
  <si>
    <t>2015 Parts Price ($)</t>
  </si>
  <si>
    <t>Price per liter vaccine storage</t>
  </si>
  <si>
    <t>Max operating temp (Celsius)</t>
  </si>
  <si>
    <t>Min operating temp (Celsius)</t>
  </si>
  <si>
    <t>Energy Consumption (kW/24 hour)** or Solar radiation ref period (kWh/m2/24hr)</t>
  </si>
  <si>
    <t>Fuel Consumption</t>
  </si>
  <si>
    <t>Holdover time during power cut (hrs)</t>
  </si>
  <si>
    <t>Autonomy (hrs)</t>
  </si>
  <si>
    <t>Operating cost (Energy cost/day)</t>
  </si>
  <si>
    <t>Energy costs/year</t>
  </si>
  <si>
    <t>Operating costs/year/liter</t>
  </si>
  <si>
    <t>External dimension HxLxD (cm)</t>
  </si>
  <si>
    <t>Platform approved</t>
  </si>
  <si>
    <t>Freeze prevention</t>
  </si>
  <si>
    <t>TechNet Review</t>
  </si>
  <si>
    <t>URLs</t>
  </si>
  <si>
    <t>Operating range</t>
  </si>
  <si>
    <t>OPEX per year</t>
  </si>
  <si>
    <t>extract from PQS choices?</t>
  </si>
  <si>
    <t>Green: 2014 pre-qualified equip.
Orange: from UNICEF catalogue</t>
  </si>
  <si>
    <t>Yellow: Prices from PQS when not available in UNICEF catalogue</t>
  </si>
  <si>
    <t>kerosene (liters/day)</t>
  </si>
  <si>
    <t>LP gas (kg/day)</t>
  </si>
  <si>
    <t>Y / N</t>
  </si>
  <si>
    <t>label</t>
  </si>
  <si>
    <t>link</t>
  </si>
  <si>
    <t>range C</t>
  </si>
  <si>
    <t>Gas</t>
  </si>
  <si>
    <t>E3/88-M</t>
  </si>
  <si>
    <t>RCW 50 EG</t>
  </si>
  <si>
    <t>B Medical</t>
  </si>
  <si>
    <t>No</t>
  </si>
  <si>
    <t>$</t>
  </si>
  <si>
    <t>83 x 72 x 98</t>
  </si>
  <si>
    <t>E3/84-M</t>
  </si>
  <si>
    <t>V 170 GE</t>
  </si>
  <si>
    <t>Sibir</t>
  </si>
  <si>
    <t>145 x 62 x 59</t>
  </si>
  <si>
    <t>E3/86-M</t>
  </si>
  <si>
    <t xml:space="preserve">V 110 GE </t>
  </si>
  <si>
    <t>Freezer</t>
  </si>
  <si>
    <t>E003/002</t>
  </si>
  <si>
    <t>HBD 116*</t>
  </si>
  <si>
    <t>Haier</t>
  </si>
  <si>
    <t>Yes</t>
  </si>
  <si>
    <t>136 x 0.6 L</t>
  </si>
  <si>
    <t>82 x 67 x 63</t>
  </si>
  <si>
    <t>http://www.technet-21.org/en/refrigerators-and-freezers/waterpack-freezers/haier-hbd-116-e003-002</t>
  </si>
  <si>
    <t>E003/003</t>
  </si>
  <si>
    <t>HBD 286*</t>
  </si>
  <si>
    <t>310 x 0.6 L</t>
  </si>
  <si>
    <t>80 x 124 x 63</t>
  </si>
  <si>
    <t>http://www.technet-21.org/en/refrigerators-and-freezers/waterpack-freezers/haier-hbd-286-e003-003</t>
  </si>
  <si>
    <t>E003/023</t>
  </si>
  <si>
    <t>MF 314*</t>
  </si>
  <si>
    <t>Vestfrost</t>
  </si>
  <si>
    <t>256 x 0.6 L</t>
  </si>
  <si>
    <t>€</t>
  </si>
  <si>
    <t>84 x 156 x 70</t>
  </si>
  <si>
    <t>http://www.technet-21.org/en/refrigerators-and-freezers/waterpack-freezers/vestfrost-mf-314-e003-023</t>
  </si>
  <si>
    <t>E003/024</t>
  </si>
  <si>
    <t>MF 114*</t>
  </si>
  <si>
    <t>64 x 0.6 L</t>
  </si>
  <si>
    <t>84 x 72 x 70</t>
  </si>
  <si>
    <t>http://www.technet-21.org/en/refrigerators-and-freezers/waterpack-freezers/vestfrost-mf-114</t>
  </si>
  <si>
    <t>E003/025</t>
  </si>
  <si>
    <t>MF 214*</t>
  </si>
  <si>
    <t>160 x 0.6 L</t>
  </si>
  <si>
    <t>84 x 113 x 70</t>
  </si>
  <si>
    <t>http://www.technet-21.org/en/refrigerators-and-freezers/waterpack-freezers/vestfrost-mf-214-e003-025</t>
  </si>
  <si>
    <t>E003/004</t>
  </si>
  <si>
    <t>TFW 800*</t>
  </si>
  <si>
    <t>187 x 0.6 L</t>
  </si>
  <si>
    <t>N/A</t>
  </si>
  <si>
    <t>183 x 59.5 x 72.5</t>
  </si>
  <si>
    <t>http://www.technet-21.org/en/refrigerators-and-freezers/waterpack-freezers/dometic-tfw-800-e003-004</t>
  </si>
  <si>
    <t>E003/060</t>
  </si>
  <si>
    <t>DW-25W147*</t>
  </si>
  <si>
    <t>Aucma</t>
  </si>
  <si>
    <t>79 x 59.5 x 88</t>
  </si>
  <si>
    <t>E003/061</t>
  </si>
  <si>
    <t>DW-25W300*</t>
  </si>
  <si>
    <t>122.6 x 79 x 94.5</t>
  </si>
  <si>
    <t>E003/071</t>
  </si>
  <si>
    <t>TFW 3000 AC*</t>
  </si>
  <si>
    <t>162 x 0.6 L</t>
  </si>
  <si>
    <t>91 x 127 x 78</t>
  </si>
  <si>
    <t>E003/073</t>
  </si>
  <si>
    <t>TFW 40 SDD*</t>
  </si>
  <si>
    <t>YES</t>
  </si>
  <si>
    <t>90 x 78 x 103</t>
  </si>
  <si>
    <t>ILR</t>
  </si>
  <si>
    <t>E003/005</t>
  </si>
  <si>
    <t>HBC-70</t>
  </si>
  <si>
    <t>81.8 x 67.3 x 66.3</t>
  </si>
  <si>
    <t>http://www.technet-21.org/en/refrigerators-and-freezers/ice-lined-refrigerators-and-refrigerator-freezers/haier-hbc-70-e003-005</t>
  </si>
  <si>
    <t>E003/006</t>
  </si>
  <si>
    <t>HBC-200</t>
  </si>
  <si>
    <t>81.8 x 124.3 x 63</t>
  </si>
  <si>
    <t>http://www.technet-21.org/en/refrigerators-and-freezers/ice-lined-refrigerators-and-refrigerator-freezers/haier-hbc-200-e003-006</t>
  </si>
  <si>
    <t>E003/007</t>
  </si>
  <si>
    <t>MK 304</t>
  </si>
  <si>
    <t>84 x 69 x 126</t>
  </si>
  <si>
    <t>http://www.technet-21.org/en/refrigerators-and-freezers/ice-lined-refrigerators-and-refrigerator-freezers/vestfrost-mk-304-e003-007</t>
  </si>
  <si>
    <t>E003/010</t>
  </si>
  <si>
    <t>MKF 074</t>
  </si>
  <si>
    <t>9 x 0.6 L</t>
  </si>
  <si>
    <t>84 x 70 x 72</t>
  </si>
  <si>
    <t>http://www.technet-21.org/en/refrigerators-and-freezers/ice-lined-refrigerators-and-refrigerator-freezers/vestfrost-mkf-074-e003-010</t>
  </si>
  <si>
    <t>E003/011</t>
  </si>
  <si>
    <t>MK 204</t>
  </si>
  <si>
    <t>84 x 70 x 92</t>
  </si>
  <si>
    <t>http://www.technet-21.org/en/refrigerators-and-freezers/ice-lined-refrigerators-and-refrigerator-freezers/vestfrost-mk-204-e003-011</t>
  </si>
  <si>
    <t>E003/012</t>
  </si>
  <si>
    <t>MK 404</t>
  </si>
  <si>
    <t>84 x 70 x 156</t>
  </si>
  <si>
    <t>http://www.technet-21.org/en/refrigerators-and-freezers/ice-lined-refrigerators-and-refrigerator-freezers/vestfrost-mk-404</t>
  </si>
  <si>
    <t>E003/014</t>
  </si>
  <si>
    <t>TCW 2000 AC*</t>
  </si>
  <si>
    <t>12 kg</t>
  </si>
  <si>
    <t>90 x 127 x 78</t>
  </si>
  <si>
    <t>http://www.technet-21.org/en/refrigerators-and-freezers/ice-lined-refrigerators-and-refrigerator-freezers/dometic-tcw2000-ac-e003-014</t>
  </si>
  <si>
    <t>E003/017</t>
  </si>
  <si>
    <t>TCW 3000 AC</t>
  </si>
  <si>
    <t>112.2 kg</t>
  </si>
  <si>
    <t>http://www.technet-21.org/en/refrigerators-and-freezers/ice-lined-refrigerators-and-refrigerator-freezers/dometic-tcw3000-ac-e003-017</t>
  </si>
  <si>
    <t>E003/021</t>
  </si>
  <si>
    <t>VLS 400</t>
  </si>
  <si>
    <t>86 x 127 x 70</t>
  </si>
  <si>
    <t>http://www.technet-21.org/en/refrigerators-and-freezers/ice-lined-refrigerators-and-refrigerator-freezers/vestfrost-vls-400-e003-021</t>
  </si>
  <si>
    <t>E003/022</t>
  </si>
  <si>
    <t>MK 144</t>
  </si>
  <si>
    <t>88 x 96.5 x 71</t>
  </si>
  <si>
    <t>http://www.technet-21.org/en/refrigerators-and-freezers/ice-lined-refrigerators-and-refrigerator-freezers/vestfrost-mk-144-e003-022</t>
  </si>
  <si>
    <t>E003/031</t>
  </si>
  <si>
    <t>VLS 200</t>
  </si>
  <si>
    <t>64 x 0.6L</t>
  </si>
  <si>
    <t>85 x 73 x 70</t>
  </si>
  <si>
    <t>http://www.technet-21.org/en/refrigerators-and-freezers/ice-lined-refrigerators-and-refrigerator-freezers/vestfrost-vls-200-e003-031</t>
  </si>
  <si>
    <t>E003/032</t>
  </si>
  <si>
    <t>VLS 300</t>
  </si>
  <si>
    <t>85 x 92 x 70</t>
  </si>
  <si>
    <t>http://www.technet-21.org/en/refrigerators-and-freezers/ice-lined-refrigerators-and-refrigerator-freezers/vestfrost-vls-300-e003-032</t>
  </si>
  <si>
    <t>E003/033</t>
  </si>
  <si>
    <t>VLS 350</t>
  </si>
  <si>
    <t>85 x 113 x 70</t>
  </si>
  <si>
    <t>http://www.technet-21.org/en/refrigerators-and-freezers/ice-lined-refrigerators-and-refrigerator-freezers/vestfrost-vls-350-e003-033</t>
  </si>
  <si>
    <t>E003/034</t>
  </si>
  <si>
    <t>HBC-110</t>
  </si>
  <si>
    <t>86 x 63 x 81.8</t>
  </si>
  <si>
    <t>http://www.technet-21.org/en/refrigerators-and-freezers/ice-lined-refrigerators-and-refrigerator-freezers/haier-hbc-110-e003-034</t>
  </si>
  <si>
    <t>E003/036</t>
  </si>
  <si>
    <t>ZLF 100 AC*</t>
  </si>
  <si>
    <t>Zero</t>
  </si>
  <si>
    <t>178 x 85 x 71</t>
  </si>
  <si>
    <t>http://www.technet-21.org/en/refrigerators-and-freezers/ice-lined-refrigerators-and-refrigerator-freezers/zero-appliances-zlf-100ac-e003-036</t>
  </si>
  <si>
    <t>E003/038</t>
  </si>
  <si>
    <t>HBC-340</t>
  </si>
  <si>
    <t>165 x 65 x 85.5</t>
  </si>
  <si>
    <t>http://www.technet-21.org/en/refrigerators-and-freezers/ice-lined-refrigerators-and-refrigerator-freezers/haier-hbc-340-e003-038</t>
  </si>
  <si>
    <t>E003/044</t>
  </si>
  <si>
    <t>ZLF 150 AC*</t>
  </si>
  <si>
    <t>190 x 85 x 72</t>
  </si>
  <si>
    <t>http://www.technet-21.org/en/refrigerators-and-freezers/ice-lined-refrigerators-and-refrigerator-freezers/zero-zlf150ac</t>
  </si>
  <si>
    <t>E003/046</t>
  </si>
  <si>
    <t>GVR 50 AC*</t>
  </si>
  <si>
    <t xml:space="preserve">Godrej &amp; Boyce </t>
  </si>
  <si>
    <t>122 x 79.5 x 75</t>
  </si>
  <si>
    <t>http://www.technet-21.org/en/refrigerators-and-freezers/ice-lined-refrigerators-and-refrigerator-freezers/godrej-gvr-50-ac-sure-chill</t>
  </si>
  <si>
    <t>E003/047</t>
  </si>
  <si>
    <t>GVR 100 AC*</t>
  </si>
  <si>
    <t>182 x 79.5 x 75</t>
  </si>
  <si>
    <t>http://www.technet-21.org/en/refrigerators-and-freezers/ice-lined-refrigerators-and-refrigerator-freezers/godrej-gvr-100-ac-sure-chill</t>
  </si>
  <si>
    <t>E003/051</t>
  </si>
  <si>
    <t>ZLF 30 AC*</t>
  </si>
  <si>
    <t>102.8 x 61.9 x 56.3</t>
  </si>
  <si>
    <t>http://www.technet-21.org/en/refrigerators-and-freezers/ice-lined-refrigerators-and-refrigerator-freezers/zero-appliances-zlf30ac</t>
  </si>
  <si>
    <t>E003/062</t>
  </si>
  <si>
    <t>VLS 200A*</t>
  </si>
  <si>
    <t>E003/063</t>
  </si>
  <si>
    <t>VLS 300A*</t>
  </si>
  <si>
    <t>E003/064</t>
  </si>
  <si>
    <t>VLS 350A*</t>
  </si>
  <si>
    <t>E003/065</t>
  </si>
  <si>
    <t>VLS 400A*</t>
  </si>
  <si>
    <t>E003/066</t>
  </si>
  <si>
    <t>TCW 4000 AC*</t>
  </si>
  <si>
    <t>162.5 x 78 x 91.5</t>
  </si>
  <si>
    <t>E003/070</t>
  </si>
  <si>
    <t>VLS 064 RF</t>
  </si>
  <si>
    <t>6 x 0.6L</t>
  </si>
  <si>
    <t>84.5 x 72.5 x71</t>
  </si>
  <si>
    <t>E003/072</t>
  </si>
  <si>
    <t>VC 225 ILR*</t>
  </si>
  <si>
    <t>Dulas Solar</t>
  </si>
  <si>
    <t>98.6 x 128.7 x 78</t>
  </si>
  <si>
    <t>E003/079</t>
  </si>
  <si>
    <t>CFD-50</t>
  </si>
  <si>
    <t>158.8 x 54.5 x 65.5</t>
  </si>
  <si>
    <t>E003/080</t>
  </si>
  <si>
    <t>GVR 51 LITE AC*</t>
  </si>
  <si>
    <t>62 x 73.5 x 151.5</t>
  </si>
  <si>
    <t>E003/081</t>
  </si>
  <si>
    <t>GVR 75 Lite*</t>
  </si>
  <si>
    <t>151.5 x 62 x 73.5</t>
  </si>
  <si>
    <t>E003/082</t>
  </si>
  <si>
    <t>GVR 99 Lite*</t>
  </si>
  <si>
    <t>62 x 73.5 x 170</t>
  </si>
  <si>
    <t>E003/083</t>
  </si>
  <si>
    <t>GVR 225 AC*</t>
  </si>
  <si>
    <t>79.5 x 75 x 182</t>
  </si>
  <si>
    <t>Kerosene</t>
  </si>
  <si>
    <t>E3/85-M</t>
  </si>
  <si>
    <t xml:space="preserve">V 170 KE </t>
  </si>
  <si>
    <t xml:space="preserve">E3/87-M </t>
  </si>
  <si>
    <t xml:space="preserve">V 110 KE </t>
  </si>
  <si>
    <t xml:space="preserve">E3/91-M </t>
  </si>
  <si>
    <t>RCW 50 EK</t>
  </si>
  <si>
    <t>SDD</t>
  </si>
  <si>
    <t>E003/009</t>
  </si>
  <si>
    <t>MKS 044</t>
  </si>
  <si>
    <t>87.6 x 72.7 x 69.7</t>
  </si>
  <si>
    <t>http://www.technet-21.org/en/refrigerators-and-freezers/solar-direct-drive-refrigerators-with-without-ancillary-battery/vestfrost-mks-044-e003-009</t>
  </si>
  <si>
    <t>E003/029</t>
  </si>
  <si>
    <t>HTC-60</t>
  </si>
  <si>
    <t>78.8 x 65.4 x 87.5</t>
  </si>
  <si>
    <t>http://www.technet-21.org/en/refrigerators-and-freezers/solar-direct-drive-refrigerators-with-without-ancillary-battery/haier-htc-60-e003-029</t>
  </si>
  <si>
    <t>E003/020</t>
  </si>
  <si>
    <t>BFRV 55*</t>
  </si>
  <si>
    <t>SunDanzer</t>
  </si>
  <si>
    <t>http://www.technet-21.org/en/refrigerators-and-freezers/solar-direct-drive-refrigerators-with-without-ancillary-battery/sundanzer-bfrv-55-e003-020</t>
  </si>
  <si>
    <t>E003/030</t>
  </si>
  <si>
    <t>TCW 3000 SDD</t>
  </si>
  <si>
    <t>http://www.technet-21.org/en/refrigerators-and-freezers/solar-direct-drive-refrigerators-with-without-ancillary-battery/dometic-tcw3000-sdd-e003-030</t>
  </si>
  <si>
    <t>E003/035</t>
  </si>
  <si>
    <t>TCW 2000 SDD</t>
  </si>
  <si>
    <t>14.4 kg</t>
  </si>
  <si>
    <t>127 x 78 x 91</t>
  </si>
  <si>
    <t>http://www.technet-21.org/en/refrigerators-and-freezers/solar-direct-drive-refrigerator-freezers/dometic-tcw2000-sdd-e003-035</t>
  </si>
  <si>
    <t>E003/037</t>
  </si>
  <si>
    <t>ZLF 100 DC*</t>
  </si>
  <si>
    <t>180 x 85 x 73</t>
  </si>
  <si>
    <t>http://www.technet-21.org/en/refrigerators-and-freezers/solar-direct-drive-refrigerators-with-without-ancillary-battery/zero-appliances-zlf100dc-e003-037</t>
  </si>
  <si>
    <t>E003/039</t>
  </si>
  <si>
    <t>BFRV 15 SDD*</t>
  </si>
  <si>
    <t>77 x 69 x 59.5</t>
  </si>
  <si>
    <t>http://www.technet-21.org/en/refrigerators-and-freezers/solar-direct-drive-refrigerators-with-without-ancillary-battery/sundanzer-bfrv-15-sdd-e003-039</t>
  </si>
  <si>
    <t>E003/040</t>
  </si>
  <si>
    <t>VC 200 SDD*</t>
  </si>
  <si>
    <t>73.1 x 94.5 x 128.5</t>
  </si>
  <si>
    <t>http://www.technet-21.org/en/refrigerators-and-freezers/solar-battery-powered-refrigerators-and-or-refrigerator-freezers/dulas-solar-vc-200-1-e003-028</t>
  </si>
  <si>
    <t>E003/041</t>
  </si>
  <si>
    <t>VLS 054 SDD*</t>
  </si>
  <si>
    <t>85 x 72 x 60</t>
  </si>
  <si>
    <t>http://www.technet-21.org/en/refrigerators-and-freezers/solar-battery-powered-refrigerators-and-or-refrigerator-freezers/vestfrost-vls-054-green-line-sdd</t>
  </si>
  <si>
    <t>E003/042</t>
  </si>
  <si>
    <t>TCW 40 SDD*</t>
  </si>
  <si>
    <t>5.2kg</t>
  </si>
  <si>
    <t>78 x 103 x 90</t>
  </si>
  <si>
    <t>http://www.technet-21.org/en/refrigerators-and-freezers/solar-direct-drive-refrigerator-freezers/dometic-tcw40sdd-e003-042</t>
  </si>
  <si>
    <t>E003/043</t>
  </si>
  <si>
    <t>TCW 2043 SDD*</t>
  </si>
  <si>
    <t>10.5 kg</t>
  </si>
  <si>
    <t>http://www.technet-21.org/en/refrigerators-and-freezers/solar-direct-drive-refrigerator-freezers/dometic-tcw-2043-sdd-e003-043</t>
  </si>
  <si>
    <t>E003/045</t>
  </si>
  <si>
    <t>TCW 3043 SDD*</t>
  </si>
  <si>
    <t>http://www.technet-21.org/en/refrigerators-and-freezers/solar-direct-drive-refrigerators-with-without-ancillary-battery/dometic-tcw3043sdd</t>
  </si>
  <si>
    <t>E003/048</t>
  </si>
  <si>
    <t>VC 150 SDD*</t>
  </si>
  <si>
    <t>8.1 kg</t>
  </si>
  <si>
    <t>735 x 992 x 1283</t>
  </si>
  <si>
    <t>http://www.technet-21.org/en/refrigerators-and-freezers/solar-direct-drive-refrigerator-freezers/dulas-vc150sdd</t>
  </si>
  <si>
    <t>E003/049</t>
  </si>
  <si>
    <t>GVR 50DC SDD*</t>
  </si>
  <si>
    <t>121.5 x 79.5 x 75</t>
  </si>
  <si>
    <t>http://www.technet-21.org/en/refrigerators-and-freezers/solar-direct-drive-refrigerators-with-without-ancillary-battery/godrej-and-boyce-gvr50dc-sdd</t>
  </si>
  <si>
    <t>E003/050</t>
  </si>
  <si>
    <t>GVR 100DC (SureChill)*</t>
  </si>
  <si>
    <t>http://www.technet-21.org/en/refrigerators-and-freezers/solar-direct-drive-refrigerators-with-without-ancillary-battery/godrej-gvr-100-dc-surechill</t>
  </si>
  <si>
    <t>E003/052</t>
  </si>
  <si>
    <t>ZLF 150DC*</t>
  </si>
  <si>
    <t>189 x 83 x 71</t>
  </si>
  <si>
    <t>http://www.technet-21.org/en/refrigerators-and-freezers/solar-direct-drive-refrigerators-with-without-ancillary-battery/zero-appliances-zlf150dc</t>
  </si>
  <si>
    <t>E003/053</t>
  </si>
  <si>
    <t>VLS 094 SDD*</t>
  </si>
  <si>
    <t>86 x 93 x 70</t>
  </si>
  <si>
    <t>http://www.technet-21.org/en/refrigerators-and-freezers/solar-direct-drive-refrigerators-with-without-ancillary-battery/solar-direct-drive-refrigerator</t>
  </si>
  <si>
    <t>E003/054</t>
  </si>
  <si>
    <t>VLS 154 SDD*</t>
  </si>
  <si>
    <t>NO</t>
  </si>
  <si>
    <t>http://www.technet-21.org/en/refrigerators-and-freezers/solar-direct-drive-refrigerators-with-without-ancillary-battery/vestfrost-vls154-greenline-sdd</t>
  </si>
  <si>
    <t>E003/055</t>
  </si>
  <si>
    <t>ZLF 30DC SDD*</t>
  </si>
  <si>
    <t>102.5 x 56 x 60</t>
  </si>
  <si>
    <t>E003/056</t>
  </si>
  <si>
    <t>HTC-60H</t>
  </si>
  <si>
    <t>E003/057</t>
  </si>
  <si>
    <t>HTCD-160*</t>
  </si>
  <si>
    <t>10.68 kg</t>
  </si>
  <si>
    <t>169.5 x 86.5 x 82.5</t>
  </si>
  <si>
    <t>E003/058</t>
  </si>
  <si>
    <t>VC 110 SDD*</t>
  </si>
  <si>
    <t>74 x 95.9 x 128.2</t>
  </si>
  <si>
    <t>E003/059</t>
  </si>
  <si>
    <t>VC 88 SDD*</t>
  </si>
  <si>
    <t>E003/067</t>
  </si>
  <si>
    <t>TCW 15R SDD*</t>
  </si>
  <si>
    <t>95 x 73 x 73</t>
  </si>
  <si>
    <t>E003/068</t>
  </si>
  <si>
    <t>TCW 40R SDD*</t>
  </si>
  <si>
    <t>E003/069</t>
  </si>
  <si>
    <t>VLS 024 SDD*</t>
  </si>
  <si>
    <t>83 x 55.5 x 64.5</t>
  </si>
  <si>
    <t>E003/074</t>
  </si>
  <si>
    <t>HTCD 90 SDD*</t>
  </si>
  <si>
    <t>112 x 65.4 x 87.5</t>
  </si>
  <si>
    <t>E003/075</t>
  </si>
  <si>
    <t>HTC 40 SDD*</t>
  </si>
  <si>
    <t>E003/076</t>
  </si>
  <si>
    <t>HTC 110 SDD*</t>
  </si>
  <si>
    <t>78.8 x 65.4 x 112.8</t>
  </si>
  <si>
    <t>E003/077</t>
  </si>
  <si>
    <t>TCW 15 SDD*</t>
  </si>
  <si>
    <t>4 x 0.6 L</t>
  </si>
  <si>
    <t>E003/078</t>
  </si>
  <si>
    <t>VC 50 SDD*</t>
  </si>
  <si>
    <t>96 x 100 x 74</t>
  </si>
  <si>
    <t>E003/084</t>
  </si>
  <si>
    <t>VC 60 SDD*</t>
  </si>
  <si>
    <t>95.9 x 128.2 x 74</t>
  </si>
  <si>
    <t>Solar w battery</t>
  </si>
  <si>
    <t>E003/001</t>
  </si>
  <si>
    <t>TCW 2000 DC</t>
  </si>
  <si>
    <t>15.6kg</t>
  </si>
  <si>
    <t>http://www.technet-21.org/en/refrigerators-and-freezers/solar-battery-powered-refrigerators-and-or-refrigerator-freezers/dometic-tcw2000dc-e003-001</t>
  </si>
  <si>
    <t>E003/008</t>
  </si>
  <si>
    <t>TCW 3000 DC</t>
  </si>
  <si>
    <t>48kg</t>
  </si>
  <si>
    <t>90.5 x 126 x 82.5</t>
  </si>
  <si>
    <t>http://www.technet-21.org/en/refrigerators-and-freezers/solar-battery-powered-refrigerators-and-or-refrigerator-freezers/dometic-tcw3000-dc-e003-008</t>
  </si>
  <si>
    <t>E003/026</t>
  </si>
  <si>
    <t>VC 65-2</t>
  </si>
  <si>
    <t>18 x 0.6 L</t>
  </si>
  <si>
    <t>93.6 x 92.9 x 77.7</t>
  </si>
  <si>
    <t>http://www.technet-21.org/en/refrigerators-and-freezers/solar-battery-powered-refrigerators-and-or-refrigerator-freezers/dulas-solar-vc-65-2-e003-026</t>
  </si>
  <si>
    <t>E003/027</t>
  </si>
  <si>
    <t>VC 150-2</t>
  </si>
  <si>
    <t>26 x 0.6 L</t>
  </si>
  <si>
    <t>92.9 x 128.5 x 78.1</t>
  </si>
  <si>
    <t>http://www.technet-21.org/en/refrigerators-and-freezers/solar-battery-powered-refrigerators-and-or-refrigerator-freezers/dulas-solar-vc-150-2-e003-027</t>
  </si>
  <si>
    <t>E003/028</t>
  </si>
  <si>
    <t>VC 200-1</t>
  </si>
  <si>
    <t>93.3 x 128.5 x 78.1</t>
  </si>
  <si>
    <t>WICR FR</t>
  </si>
  <si>
    <t>E001/WICR10-Zhendre</t>
  </si>
  <si>
    <t>WICR10</t>
  </si>
  <si>
    <t>Zhendre</t>
  </si>
  <si>
    <t>http://www.technet-21.org/en/reviews/e001/zhendre-cold-room-and-freezer-room</t>
  </si>
  <si>
    <t>E001/WICR30-Zhendre</t>
  </si>
  <si>
    <t>WICR30</t>
  </si>
  <si>
    <t>E001/WICR40-Zhendre</t>
  </si>
  <si>
    <t>WICR40</t>
  </si>
  <si>
    <t>E001/WICR10-Huurre</t>
  </si>
  <si>
    <t>Huurre</t>
  </si>
  <si>
    <t>http://www.technet-21.org/en/reviews/e001/porkka-cold-room-and-freezer-room</t>
  </si>
  <si>
    <t>E001/WICR30-Huurre</t>
  </si>
  <si>
    <t>E001/WICR40-Huurre</t>
  </si>
  <si>
    <t>E001/WICR10-Haier</t>
  </si>
  <si>
    <t>http://www.technet-21.org/en/reviews/e001/haier-cold-room-and-freezer-room</t>
  </si>
  <si>
    <t>E001/WICR30-Haier</t>
  </si>
  <si>
    <t>E001/WICR40-Haier</t>
  </si>
  <si>
    <t>E001/WIFR20-Zhendre</t>
  </si>
  <si>
    <t>WIFR20</t>
  </si>
  <si>
    <t>E001/WIFR20-Huurre</t>
  </si>
  <si>
    <t>E001/WIFR20-Haier</t>
  </si>
  <si>
    <t>E001/CRFR40-Zhendre</t>
  </si>
  <si>
    <t>CRFR40</t>
  </si>
  <si>
    <t>E001/CRFR40-Huurre</t>
  </si>
  <si>
    <t>E001/CRFR40-Haier</t>
  </si>
  <si>
    <t>LT passive</t>
  </si>
  <si>
    <t>E004/041</t>
  </si>
  <si>
    <t>ARKTEK-YBC-5*</t>
  </si>
  <si>
    <t>http://www.technet-21.org/en/insulated-containers-and-accessories/cold-boxes/arktek-ybc-5</t>
  </si>
  <si>
    <t>acuma</t>
  </si>
  <si>
    <t>tbd</t>
  </si>
  <si>
    <t>surechill</t>
  </si>
  <si>
    <t>SureChill</t>
  </si>
  <si>
    <t>*Converts Euro to USD according to exchange rate at "Country Input" tab</t>
  </si>
  <si>
    <t>**Assumes continuous energy supply</t>
  </si>
  <si>
    <t>***Power consumption stable running is 3.46; intermittent power is 1.04</t>
  </si>
  <si>
    <t>**** WICR FR grossing factors:  10m3  - 3.3, 20m3 - 3.6, 30m3 - 3.9, 40m3 - 4.2</t>
  </si>
  <si>
    <t>Source: US Energy Information Administration; www.eia.doe.gov/neic/experts/heatcalc.xls, October 2010.</t>
  </si>
  <si>
    <t>http://www.cleanerandgreener.org/resources/pollutioncalculator.html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</si>
</sst>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"/>
    <numFmt numFmtId="170" formatCode="0.0%"/>
    <numFmt numFmtId="171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6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.5"/>
      <color theme="10"/>
      <name val="Arial"/>
      <family val="2"/>
    </font>
    <font>
      <u/>
      <sz val="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2"/>
      </bottom>
      <diagonal/>
    </border>
    <border>
      <left style="thin">
        <color auto="1"/>
      </left>
      <right/>
      <top style="thin">
        <color auto="1"/>
      </top>
      <bottom style="thin">
        <color theme="2"/>
      </bottom>
      <diagonal/>
    </border>
    <border>
      <left/>
      <right style="thin">
        <color auto="1"/>
      </right>
      <top style="thin">
        <color auto="1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/>
      <top style="thin">
        <color theme="2"/>
      </top>
      <bottom style="thin">
        <color theme="2"/>
      </bottom>
      <diagonal/>
    </border>
    <border>
      <left/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auto="1"/>
      </bottom>
      <diagonal/>
    </border>
    <border>
      <left style="thin">
        <color auto="1"/>
      </left>
      <right/>
      <top style="thin">
        <color theme="2"/>
      </top>
      <bottom style="thin">
        <color auto="1"/>
      </bottom>
      <diagonal/>
    </border>
    <border>
      <left/>
      <right style="thin">
        <color auto="1"/>
      </right>
      <top style="thin">
        <color theme="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2"/>
      </top>
      <bottom/>
      <diagonal/>
    </border>
    <border>
      <left style="thin">
        <color auto="1"/>
      </left>
      <right/>
      <top style="thin">
        <color theme="2"/>
      </top>
      <bottom/>
      <diagonal/>
    </border>
    <border>
      <left style="thin">
        <color auto="1"/>
      </left>
      <right/>
      <top/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theme="2"/>
      </bottom>
      <diagonal/>
    </border>
    <border>
      <left/>
      <right style="thin">
        <color auto="1"/>
      </right>
      <top/>
      <bottom style="thin">
        <color theme="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theme="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62">
    <xf numFmtId="0" fontId="0" fillId="0" borderId="0" xfId="0"/>
    <xf numFmtId="0" fontId="3" fillId="0" borderId="0" xfId="2" applyFont="1" applyProtection="1">
      <protection hidden="1"/>
    </xf>
    <xf numFmtId="44" fontId="3" fillId="0" borderId="0" xfId="1" applyFont="1" applyProtection="1">
      <protection hidden="1"/>
    </xf>
    <xf numFmtId="164" fontId="3" fillId="0" borderId="0" xfId="1" applyNumberFormat="1" applyFont="1" applyProtection="1">
      <protection hidden="1"/>
    </xf>
    <xf numFmtId="0" fontId="3" fillId="0" borderId="0" xfId="1" applyNumberFormat="1" applyFont="1" applyProtection="1">
      <protection hidden="1"/>
    </xf>
    <xf numFmtId="0" fontId="4" fillId="0" borderId="1" xfId="2" applyFont="1" applyFill="1" applyBorder="1" applyAlignment="1" applyProtection="1">
      <alignment horizontal="center" vertical="center" wrapText="1"/>
      <protection hidden="1"/>
    </xf>
    <xf numFmtId="0" fontId="4" fillId="0" borderId="1" xfId="2" applyFont="1" applyFill="1" applyBorder="1" applyAlignment="1" applyProtection="1">
      <alignment horizontal="center" vertical="center"/>
      <protection hidden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44" fontId="4" fillId="0" borderId="2" xfId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2" applyFont="1" applyFill="1" applyBorder="1" applyAlignment="1" applyProtection="1">
      <alignment horizontal="center" vertical="center" wrapText="1"/>
      <protection hidden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4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Protection="1">
      <protection hidden="1"/>
    </xf>
    <xf numFmtId="0" fontId="6" fillId="0" borderId="1" xfId="2" applyFont="1" applyFill="1" applyBorder="1" applyAlignment="1" applyProtection="1">
      <alignment wrapText="1"/>
      <protection hidden="1"/>
    </xf>
    <xf numFmtId="0" fontId="7" fillId="0" borderId="1" xfId="2" applyFont="1" applyFill="1" applyBorder="1" applyAlignment="1" applyProtection="1">
      <alignment vertical="center" wrapText="1"/>
      <protection hidden="1"/>
    </xf>
    <xf numFmtId="0" fontId="6" fillId="0" borderId="1" xfId="2" applyFont="1" applyFill="1" applyBorder="1" applyAlignment="1" applyProtection="1">
      <alignment horizontal="center" wrapText="1"/>
      <protection hidden="1"/>
    </xf>
    <xf numFmtId="0" fontId="6" fillId="0" borderId="1" xfId="2" applyFont="1" applyFill="1" applyBorder="1" applyAlignment="1" applyProtection="1">
      <protection hidden="1"/>
    </xf>
    <xf numFmtId="44" fontId="6" fillId="0" borderId="1" xfId="1" applyFont="1" applyFill="1" applyBorder="1" applyAlignment="1" applyProtection="1">
      <alignment wrapText="1"/>
      <protection hidden="1"/>
    </xf>
    <xf numFmtId="164" fontId="6" fillId="0" borderId="1" xfId="1" applyNumberFormat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wrapText="1"/>
      <protection hidden="1"/>
    </xf>
    <xf numFmtId="0" fontId="6" fillId="0" borderId="1" xfId="2" applyFont="1" applyFill="1" applyBorder="1" applyAlignment="1" applyProtection="1">
      <alignment horizontal="center" vertical="center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6" fillId="0" borderId="2" xfId="2" applyFont="1" applyFill="1" applyBorder="1" applyAlignment="1" applyProtection="1">
      <alignment horizontal="center" vertical="center"/>
      <protection hidden="1"/>
    </xf>
    <xf numFmtId="0" fontId="6" fillId="0" borderId="5" xfId="2" applyFont="1" applyFill="1" applyBorder="1" applyAlignment="1" applyProtection="1">
      <alignment horizontal="center" vertical="center"/>
      <protection hidden="1"/>
    </xf>
    <xf numFmtId="0" fontId="6" fillId="0" borderId="6" xfId="2" applyFont="1" applyFill="1" applyBorder="1" applyAlignment="1" applyProtection="1">
      <alignment horizontal="center" vertical="center"/>
      <protection hidden="1"/>
    </xf>
    <xf numFmtId="0" fontId="6" fillId="0" borderId="7" xfId="2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Protection="1">
      <protection hidden="1"/>
    </xf>
    <xf numFmtId="0" fontId="8" fillId="0" borderId="0" xfId="2" applyFont="1" applyFill="1" applyProtection="1">
      <protection hidden="1"/>
    </xf>
    <xf numFmtId="0" fontId="3" fillId="0" borderId="8" xfId="2" applyFont="1" applyFill="1" applyBorder="1" applyAlignment="1" applyProtection="1">
      <alignment horizontal="left"/>
      <protection hidden="1"/>
    </xf>
    <xf numFmtId="0" fontId="3" fillId="3" borderId="8" xfId="2" applyFont="1" applyFill="1" applyBorder="1" applyAlignment="1" applyProtection="1">
      <alignment vertical="center"/>
      <protection hidden="1"/>
    </xf>
    <xf numFmtId="0" fontId="3" fillId="0" borderId="9" xfId="3" applyFont="1" applyFill="1" applyBorder="1" applyAlignment="1" applyProtection="1">
      <alignment horizontal="right" vertical="center"/>
      <protection hidden="1"/>
    </xf>
    <xf numFmtId="0" fontId="3" fillId="0" borderId="1" xfId="2" applyFont="1" applyFill="1" applyBorder="1" applyProtection="1">
      <protection hidden="1"/>
    </xf>
    <xf numFmtId="0" fontId="3" fillId="0" borderId="10" xfId="2" applyFont="1" applyFill="1" applyBorder="1" applyProtection="1">
      <protection hidden="1"/>
    </xf>
    <xf numFmtId="0" fontId="3" fillId="0" borderId="8" xfId="2" applyFont="1" applyFill="1" applyBorder="1" applyProtection="1">
      <protection hidden="1"/>
    </xf>
    <xf numFmtId="0" fontId="3" fillId="0" borderId="8" xfId="2" applyFont="1" applyFill="1" applyBorder="1" applyAlignment="1" applyProtection="1">
      <alignment horizontal="right"/>
      <protection hidden="1"/>
    </xf>
    <xf numFmtId="165" fontId="3" fillId="0" borderId="8" xfId="2" applyNumberFormat="1" applyFont="1" applyFill="1" applyBorder="1" applyProtection="1">
      <protection hidden="1"/>
    </xf>
    <xf numFmtId="166" fontId="9" fillId="0" borderId="8" xfId="4" applyNumberFormat="1" applyFont="1" applyFill="1" applyBorder="1" applyProtection="1">
      <protection hidden="1"/>
    </xf>
    <xf numFmtId="0" fontId="3" fillId="0" borderId="8" xfId="2" applyFont="1" applyFill="1" applyBorder="1" applyAlignment="1" applyProtection="1">
      <alignment horizontal="center" vertical="center"/>
      <protection hidden="1"/>
    </xf>
    <xf numFmtId="3" fontId="3" fillId="0" borderId="9" xfId="2" applyNumberFormat="1" applyFont="1" applyFill="1" applyBorder="1" applyAlignment="1" applyProtection="1">
      <alignment horizontal="right" vertical="center"/>
      <protection hidden="1"/>
    </xf>
    <xf numFmtId="0" fontId="3" fillId="0" borderId="1" xfId="2" applyFont="1" applyFill="1" applyBorder="1" applyAlignment="1" applyProtection="1">
      <alignment horizontal="center" vertical="center"/>
      <protection hidden="1"/>
    </xf>
    <xf numFmtId="167" fontId="3" fillId="4" borderId="11" xfId="5" applyNumberFormat="1" applyFont="1" applyFill="1" applyBorder="1" applyProtection="1">
      <protection hidden="1"/>
    </xf>
    <xf numFmtId="167" fontId="3" fillId="4" borderId="12" xfId="5" applyNumberFormat="1" applyFont="1" applyFill="1" applyBorder="1" applyProtection="1">
      <protection hidden="1"/>
    </xf>
    <xf numFmtId="44" fontId="3" fillId="4" borderId="1" xfId="1" applyFont="1" applyFill="1" applyBorder="1" applyProtection="1">
      <protection hidden="1"/>
    </xf>
    <xf numFmtId="168" fontId="3" fillId="4" borderId="13" xfId="5" applyNumberFormat="1" applyFont="1" applyFill="1" applyBorder="1" applyProtection="1">
      <protection hidden="1"/>
    </xf>
    <xf numFmtId="164" fontId="3" fillId="4" borderId="10" xfId="1" applyNumberFormat="1" applyFont="1" applyFill="1" applyBorder="1" applyProtection="1">
      <protection hidden="1"/>
    </xf>
    <xf numFmtId="0" fontId="3" fillId="4" borderId="10" xfId="1" applyNumberFormat="1" applyFont="1" applyFill="1" applyBorder="1" applyProtection="1">
      <protection hidden="1"/>
    </xf>
    <xf numFmtId="2" fontId="3" fillId="0" borderId="8" xfId="2" applyNumberFormat="1" applyFont="1" applyFill="1" applyBorder="1" applyProtection="1">
      <protection hidden="1"/>
    </xf>
    <xf numFmtId="165" fontId="3" fillId="0" borderId="1" xfId="2" applyNumberFormat="1" applyFont="1" applyFill="1" applyBorder="1" applyProtection="1">
      <protection hidden="1"/>
    </xf>
    <xf numFmtId="169" fontId="3" fillId="4" borderId="1" xfId="5" applyNumberFormat="1" applyFont="1" applyFill="1" applyBorder="1" applyProtection="1">
      <protection hidden="1"/>
    </xf>
    <xf numFmtId="167" fontId="3" fillId="4" borderId="9" xfId="5" applyNumberFormat="1" applyFont="1" applyFill="1" applyBorder="1" applyProtection="1">
      <protection hidden="1"/>
    </xf>
    <xf numFmtId="167" fontId="3" fillId="4" borderId="8" xfId="5" applyNumberFormat="1" applyFont="1" applyFill="1" applyBorder="1" applyProtection="1">
      <protection hidden="1"/>
    </xf>
    <xf numFmtId="167" fontId="3" fillId="4" borderId="1" xfId="5" applyNumberFormat="1" applyFont="1" applyFill="1" applyBorder="1" applyProtection="1">
      <protection hidden="1"/>
    </xf>
    <xf numFmtId="0" fontId="3" fillId="0" borderId="6" xfId="2" applyFont="1" applyFill="1" applyBorder="1" applyProtection="1">
      <protection hidden="1"/>
    </xf>
    <xf numFmtId="0" fontId="3" fillId="0" borderId="7" xfId="2" applyFont="1" applyFill="1" applyBorder="1" applyProtection="1">
      <protection hidden="1"/>
    </xf>
    <xf numFmtId="164" fontId="3" fillId="0" borderId="1" xfId="1" applyNumberFormat="1" applyFont="1" applyFill="1" applyBorder="1" applyProtection="1">
      <protection hidden="1"/>
    </xf>
    <xf numFmtId="0" fontId="3" fillId="0" borderId="14" xfId="2" applyFont="1" applyFill="1" applyBorder="1" applyAlignment="1" applyProtection="1">
      <alignment horizontal="left"/>
      <protection hidden="1"/>
    </xf>
    <xf numFmtId="0" fontId="3" fillId="3" borderId="14" xfId="2" applyFont="1" applyFill="1" applyBorder="1" applyAlignment="1" applyProtection="1">
      <alignment vertical="center"/>
      <protection hidden="1"/>
    </xf>
    <xf numFmtId="0" fontId="3" fillId="0" borderId="15" xfId="3" applyFont="1" applyFill="1" applyBorder="1" applyAlignment="1" applyProtection="1">
      <alignment horizontal="right" vertical="center"/>
      <protection hidden="1"/>
    </xf>
    <xf numFmtId="0" fontId="3" fillId="0" borderId="16" xfId="2" applyFont="1" applyBorder="1" applyAlignment="1" applyProtection="1">
      <alignment vertical="center"/>
      <protection hidden="1"/>
    </xf>
    <xf numFmtId="0" fontId="3" fillId="0" borderId="14" xfId="2" applyFont="1" applyBorder="1" applyAlignment="1" applyProtection="1">
      <alignment vertical="center"/>
      <protection hidden="1"/>
    </xf>
    <xf numFmtId="0" fontId="3" fillId="0" borderId="14" xfId="2" applyFont="1" applyFill="1" applyBorder="1" applyAlignment="1" applyProtection="1">
      <alignment horizontal="right"/>
      <protection hidden="1"/>
    </xf>
    <xf numFmtId="165" fontId="3" fillId="0" borderId="14" xfId="2" applyNumberFormat="1" applyFont="1" applyFill="1" applyBorder="1" applyProtection="1">
      <protection hidden="1"/>
    </xf>
    <xf numFmtId="166" fontId="9" fillId="0" borderId="14" xfId="4" applyNumberFormat="1" applyFont="1" applyFill="1" applyBorder="1" applyProtection="1">
      <protection hidden="1"/>
    </xf>
    <xf numFmtId="0" fontId="3" fillId="0" borderId="14" xfId="2" applyFont="1" applyFill="1" applyBorder="1" applyAlignment="1" applyProtection="1">
      <alignment horizontal="center" vertical="center"/>
      <protection hidden="1"/>
    </xf>
    <xf numFmtId="3" fontId="3" fillId="0" borderId="15" xfId="2" applyNumberFormat="1" applyFont="1" applyFill="1" applyBorder="1" applyAlignment="1" applyProtection="1">
      <alignment horizontal="right" vertical="center"/>
      <protection hidden="1"/>
    </xf>
    <xf numFmtId="0" fontId="3" fillId="0" borderId="6" xfId="2" applyFont="1" applyFill="1" applyBorder="1" applyAlignment="1" applyProtection="1">
      <alignment horizontal="center" vertical="center"/>
      <protection hidden="1"/>
    </xf>
    <xf numFmtId="167" fontId="3" fillId="4" borderId="0" xfId="5" applyNumberFormat="1" applyFont="1" applyFill="1" applyBorder="1" applyProtection="1">
      <protection hidden="1"/>
    </xf>
    <xf numFmtId="167" fontId="3" fillId="4" borderId="17" xfId="5" applyNumberFormat="1" applyFont="1" applyFill="1" applyBorder="1" applyProtection="1">
      <protection hidden="1"/>
    </xf>
    <xf numFmtId="44" fontId="3" fillId="4" borderId="6" xfId="1" applyFont="1" applyFill="1" applyBorder="1" applyProtection="1">
      <protection hidden="1"/>
    </xf>
    <xf numFmtId="168" fontId="3" fillId="4" borderId="7" xfId="5" applyNumberFormat="1" applyFont="1" applyFill="1" applyBorder="1" applyProtection="1">
      <protection hidden="1"/>
    </xf>
    <xf numFmtId="164" fontId="3" fillId="4" borderId="16" xfId="1" applyNumberFormat="1" applyFont="1" applyFill="1" applyBorder="1" applyProtection="1">
      <protection hidden="1"/>
    </xf>
    <xf numFmtId="0" fontId="3" fillId="4" borderId="16" xfId="1" applyNumberFormat="1" applyFont="1" applyFill="1" applyBorder="1" applyProtection="1">
      <protection hidden="1"/>
    </xf>
    <xf numFmtId="2" fontId="3" fillId="0" borderId="14" xfId="2" applyNumberFormat="1" applyFont="1" applyFill="1" applyBorder="1" applyProtection="1">
      <protection hidden="1"/>
    </xf>
    <xf numFmtId="0" fontId="3" fillId="0" borderId="14" xfId="2" applyFont="1" applyFill="1" applyBorder="1" applyProtection="1">
      <protection hidden="1"/>
    </xf>
    <xf numFmtId="165" fontId="3" fillId="0" borderId="15" xfId="2" applyNumberFormat="1" applyFont="1" applyFill="1" applyBorder="1" applyProtection="1">
      <protection hidden="1"/>
    </xf>
    <xf numFmtId="165" fontId="3" fillId="0" borderId="6" xfId="2" applyNumberFormat="1" applyFont="1" applyFill="1" applyBorder="1" applyProtection="1">
      <protection hidden="1"/>
    </xf>
    <xf numFmtId="169" fontId="3" fillId="4" borderId="6" xfId="5" applyNumberFormat="1" applyFont="1" applyFill="1" applyBorder="1" applyProtection="1">
      <protection hidden="1"/>
    </xf>
    <xf numFmtId="167" fontId="3" fillId="4" borderId="15" xfId="5" applyNumberFormat="1" applyFont="1" applyFill="1" applyBorder="1" applyProtection="1">
      <protection hidden="1"/>
    </xf>
    <xf numFmtId="167" fontId="3" fillId="4" borderId="14" xfId="5" applyNumberFormat="1" applyFont="1" applyFill="1" applyBorder="1" applyProtection="1">
      <protection hidden="1"/>
    </xf>
    <xf numFmtId="167" fontId="3" fillId="4" borderId="6" xfId="5" applyNumberFormat="1" applyFont="1" applyFill="1" applyBorder="1" applyProtection="1">
      <protection hidden="1"/>
    </xf>
    <xf numFmtId="164" fontId="3" fillId="0" borderId="6" xfId="1" applyNumberFormat="1" applyFont="1" applyFill="1" applyBorder="1" applyProtection="1">
      <protection hidden="1"/>
    </xf>
    <xf numFmtId="0" fontId="3" fillId="0" borderId="18" xfId="2" applyFont="1" applyFill="1" applyBorder="1" applyAlignment="1" applyProtection="1">
      <alignment horizontal="left"/>
      <protection hidden="1"/>
    </xf>
    <xf numFmtId="0" fontId="3" fillId="3" borderId="18" xfId="2" applyFont="1" applyFill="1" applyBorder="1" applyAlignment="1" applyProtection="1">
      <alignment vertical="center"/>
      <protection hidden="1"/>
    </xf>
    <xf numFmtId="0" fontId="3" fillId="0" borderId="19" xfId="3" applyFont="1" applyFill="1" applyBorder="1" applyAlignment="1" applyProtection="1">
      <alignment horizontal="right" vertical="center"/>
      <protection hidden="1"/>
    </xf>
    <xf numFmtId="0" fontId="3" fillId="0" borderId="5" xfId="2" applyFont="1" applyFill="1" applyBorder="1" applyProtection="1">
      <protection hidden="1"/>
    </xf>
    <xf numFmtId="0" fontId="3" fillId="0" borderId="20" xfId="2" applyFont="1" applyBorder="1" applyAlignment="1" applyProtection="1">
      <alignment vertical="center"/>
      <protection hidden="1"/>
    </xf>
    <xf numFmtId="0" fontId="3" fillId="0" borderId="18" xfId="2" applyFont="1" applyBorder="1" applyAlignment="1" applyProtection="1">
      <alignment vertical="center"/>
      <protection hidden="1"/>
    </xf>
    <xf numFmtId="0" fontId="3" fillId="0" borderId="18" xfId="2" applyFont="1" applyFill="1" applyBorder="1" applyAlignment="1" applyProtection="1">
      <alignment horizontal="right"/>
      <protection hidden="1"/>
    </xf>
    <xf numFmtId="165" fontId="3" fillId="0" borderId="21" xfId="2" applyNumberFormat="1" applyFont="1" applyFill="1" applyBorder="1" applyProtection="1">
      <protection hidden="1"/>
    </xf>
    <xf numFmtId="165" fontId="3" fillId="0" borderId="18" xfId="2" applyNumberFormat="1" applyFont="1" applyFill="1" applyBorder="1" applyProtection="1">
      <protection hidden="1"/>
    </xf>
    <xf numFmtId="166" fontId="9" fillId="0" borderId="18" xfId="4" applyNumberFormat="1" applyFont="1" applyFill="1" applyBorder="1" applyProtection="1">
      <protection hidden="1"/>
    </xf>
    <xf numFmtId="0" fontId="3" fillId="0" borderId="18" xfId="2" applyFont="1" applyFill="1" applyBorder="1" applyAlignment="1" applyProtection="1">
      <alignment horizontal="center" vertical="center"/>
      <protection hidden="1"/>
    </xf>
    <xf numFmtId="3" fontId="3" fillId="0" borderId="19" xfId="2" applyNumberFormat="1" applyFont="1" applyFill="1" applyBorder="1" applyAlignment="1" applyProtection="1">
      <alignment horizontal="right" vertical="center"/>
      <protection hidden="1"/>
    </xf>
    <xf numFmtId="0" fontId="3" fillId="0" borderId="5" xfId="2" applyFont="1" applyFill="1" applyBorder="1" applyAlignment="1" applyProtection="1">
      <alignment horizontal="center" vertical="center"/>
      <protection hidden="1"/>
    </xf>
    <xf numFmtId="44" fontId="3" fillId="4" borderId="5" xfId="1" applyFont="1" applyFill="1" applyBorder="1" applyProtection="1">
      <protection hidden="1"/>
    </xf>
    <xf numFmtId="168" fontId="3" fillId="4" borderId="22" xfId="5" applyNumberFormat="1" applyFont="1" applyFill="1" applyBorder="1" applyProtection="1">
      <protection hidden="1"/>
    </xf>
    <xf numFmtId="164" fontId="3" fillId="4" borderId="23" xfId="1" applyNumberFormat="1" applyFont="1" applyFill="1" applyBorder="1" applyProtection="1">
      <protection hidden="1"/>
    </xf>
    <xf numFmtId="0" fontId="3" fillId="4" borderId="18" xfId="1" applyNumberFormat="1" applyFont="1" applyFill="1" applyBorder="1" applyProtection="1">
      <protection hidden="1"/>
    </xf>
    <xf numFmtId="0" fontId="3" fillId="4" borderId="20" xfId="1" applyNumberFormat="1" applyFont="1" applyFill="1" applyBorder="1" applyProtection="1">
      <protection hidden="1"/>
    </xf>
    <xf numFmtId="2" fontId="3" fillId="0" borderId="18" xfId="2" applyNumberFormat="1" applyFont="1" applyFill="1" applyBorder="1" applyProtection="1">
      <protection hidden="1"/>
    </xf>
    <xf numFmtId="0" fontId="3" fillId="0" borderId="18" xfId="2" applyFont="1" applyFill="1" applyBorder="1" applyProtection="1">
      <protection hidden="1"/>
    </xf>
    <xf numFmtId="165" fontId="3" fillId="0" borderId="19" xfId="2" applyNumberFormat="1" applyFont="1" applyFill="1" applyBorder="1" applyProtection="1">
      <protection hidden="1"/>
    </xf>
    <xf numFmtId="165" fontId="3" fillId="0" borderId="5" xfId="2" applyNumberFormat="1" applyFont="1" applyFill="1" applyBorder="1" applyProtection="1">
      <protection hidden="1"/>
    </xf>
    <xf numFmtId="169" fontId="3" fillId="4" borderId="5" xfId="5" applyNumberFormat="1" applyFont="1" applyFill="1" applyBorder="1" applyProtection="1">
      <protection hidden="1"/>
    </xf>
    <xf numFmtId="167" fontId="3" fillId="4" borderId="24" xfId="5" applyNumberFormat="1" applyFont="1" applyFill="1" applyBorder="1" applyProtection="1">
      <protection hidden="1"/>
    </xf>
    <xf numFmtId="167" fontId="3" fillId="4" borderId="21" xfId="5" applyNumberFormat="1" applyFont="1" applyFill="1" applyBorder="1" applyProtection="1">
      <protection hidden="1"/>
    </xf>
    <xf numFmtId="167" fontId="3" fillId="4" borderId="5" xfId="5" applyNumberFormat="1" applyFont="1" applyFill="1" applyBorder="1" applyProtection="1">
      <protection hidden="1"/>
    </xf>
    <xf numFmtId="0" fontId="3" fillId="0" borderId="22" xfId="2" applyFont="1" applyFill="1" applyBorder="1" applyProtection="1">
      <protection hidden="1"/>
    </xf>
    <xf numFmtId="164" fontId="3" fillId="0" borderId="5" xfId="1" applyNumberFormat="1" applyFont="1" applyFill="1" applyBorder="1" applyProtection="1">
      <protection hidden="1"/>
    </xf>
    <xf numFmtId="0" fontId="3" fillId="0" borderId="8" xfId="2" applyFont="1" applyFill="1" applyBorder="1" applyAlignment="1" applyProtection="1">
      <alignment vertical="center"/>
      <protection hidden="1"/>
    </xf>
    <xf numFmtId="0" fontId="3" fillId="0" borderId="10" xfId="2" applyFont="1" applyBorder="1" applyAlignment="1" applyProtection="1">
      <alignment vertical="center"/>
      <protection hidden="1"/>
    </xf>
    <xf numFmtId="0" fontId="3" fillId="0" borderId="8" xfId="2" applyFont="1" applyBorder="1" applyAlignment="1" applyProtection="1">
      <alignment vertical="center"/>
      <protection hidden="1"/>
    </xf>
    <xf numFmtId="0" fontId="3" fillId="0" borderId="9" xfId="2" applyFont="1" applyBorder="1" applyAlignment="1" applyProtection="1">
      <alignment vertical="center"/>
      <protection hidden="1"/>
    </xf>
    <xf numFmtId="0" fontId="3" fillId="0" borderId="9" xfId="2" applyFont="1" applyFill="1" applyBorder="1" applyAlignment="1" applyProtection="1">
      <alignment horizontal="right"/>
      <protection hidden="1"/>
    </xf>
    <xf numFmtId="165" fontId="3" fillId="0" borderId="10" xfId="2" applyNumberFormat="1" applyFont="1" applyFill="1" applyBorder="1" applyProtection="1">
      <protection hidden="1"/>
    </xf>
    <xf numFmtId="3" fontId="3" fillId="0" borderId="8" xfId="2" applyNumberFormat="1" applyFont="1" applyFill="1" applyBorder="1" applyAlignment="1" applyProtection="1">
      <alignment horizontal="right" vertical="center"/>
      <protection hidden="1"/>
    </xf>
    <xf numFmtId="0" fontId="3" fillId="0" borderId="25" xfId="2" applyFont="1" applyFill="1" applyBorder="1" applyAlignment="1" applyProtection="1">
      <alignment horizontal="center" vertical="center"/>
      <protection hidden="1"/>
    </xf>
    <xf numFmtId="164" fontId="3" fillId="4" borderId="13" xfId="1" applyNumberFormat="1" applyFont="1" applyFill="1" applyBorder="1" applyProtection="1">
      <protection hidden="1"/>
    </xf>
    <xf numFmtId="0" fontId="3" fillId="4" borderId="13" xfId="1" applyNumberFormat="1" applyFont="1" applyFill="1" applyBorder="1" applyProtection="1">
      <protection hidden="1"/>
    </xf>
    <xf numFmtId="165" fontId="3" fillId="0" borderId="9" xfId="2" applyNumberFormat="1" applyFont="1" applyFill="1" applyBorder="1" applyProtection="1">
      <protection hidden="1"/>
    </xf>
    <xf numFmtId="165" fontId="3" fillId="0" borderId="12" xfId="2" applyNumberFormat="1" applyFont="1" applyFill="1" applyBorder="1" applyProtection="1">
      <protection hidden="1"/>
    </xf>
    <xf numFmtId="0" fontId="9" fillId="0" borderId="13" xfId="0" applyFont="1" applyBorder="1" applyProtection="1">
      <protection hidden="1"/>
    </xf>
    <xf numFmtId="0" fontId="3" fillId="0" borderId="13" xfId="2" applyFont="1" applyFill="1" applyBorder="1" applyProtection="1">
      <protection hidden="1"/>
    </xf>
    <xf numFmtId="0" fontId="3" fillId="0" borderId="14" xfId="2" applyFont="1" applyFill="1" applyBorder="1" applyAlignment="1" applyProtection="1">
      <alignment vertical="center"/>
      <protection hidden="1"/>
    </xf>
    <xf numFmtId="0" fontId="3" fillId="0" borderId="15" xfId="2" applyFont="1" applyBorder="1" applyAlignment="1" applyProtection="1">
      <alignment vertical="center"/>
      <protection hidden="1"/>
    </xf>
    <xf numFmtId="0" fontId="3" fillId="0" borderId="15" xfId="2" applyFont="1" applyFill="1" applyBorder="1" applyAlignment="1" applyProtection="1">
      <alignment horizontal="right"/>
      <protection hidden="1"/>
    </xf>
    <xf numFmtId="165" fontId="3" fillId="0" borderId="26" xfId="2" applyNumberFormat="1" applyFont="1" applyFill="1" applyBorder="1" applyProtection="1">
      <protection hidden="1"/>
    </xf>
    <xf numFmtId="165" fontId="3" fillId="0" borderId="27" xfId="2" applyNumberFormat="1" applyFont="1" applyFill="1" applyBorder="1" applyProtection="1">
      <protection hidden="1"/>
    </xf>
    <xf numFmtId="3" fontId="3" fillId="0" borderId="14" xfId="2" applyNumberFormat="1" applyFont="1" applyFill="1" applyBorder="1" applyAlignment="1" applyProtection="1">
      <alignment horizontal="right" vertical="center"/>
      <protection hidden="1"/>
    </xf>
    <xf numFmtId="0" fontId="3" fillId="0" borderId="15" xfId="2" applyFont="1" applyFill="1" applyBorder="1" applyAlignment="1" applyProtection="1">
      <alignment horizontal="center" vertical="center"/>
      <protection hidden="1"/>
    </xf>
    <xf numFmtId="164" fontId="3" fillId="4" borderId="7" xfId="1" applyNumberFormat="1" applyFont="1" applyFill="1" applyBorder="1" applyProtection="1">
      <protection hidden="1"/>
    </xf>
    <xf numFmtId="0" fontId="3" fillId="4" borderId="7" xfId="1" applyNumberFormat="1" applyFont="1" applyFill="1" applyBorder="1" applyProtection="1">
      <protection hidden="1"/>
    </xf>
    <xf numFmtId="165" fontId="3" fillId="0" borderId="17" xfId="2" applyNumberFormat="1" applyFont="1" applyFill="1" applyBorder="1" applyProtection="1">
      <protection hidden="1"/>
    </xf>
    <xf numFmtId="0" fontId="3" fillId="0" borderId="21" xfId="2" applyFont="1" applyFill="1" applyBorder="1" applyAlignment="1" applyProtection="1">
      <alignment horizontal="left"/>
      <protection hidden="1"/>
    </xf>
    <xf numFmtId="0" fontId="3" fillId="0" borderId="21" xfId="2" applyFont="1" applyFill="1" applyBorder="1" applyAlignment="1" applyProtection="1">
      <alignment vertical="center"/>
      <protection hidden="1"/>
    </xf>
    <xf numFmtId="0" fontId="3" fillId="0" borderId="24" xfId="3" applyFont="1" applyFill="1" applyBorder="1" applyAlignment="1" applyProtection="1">
      <alignment horizontal="right" vertical="center"/>
      <protection hidden="1"/>
    </xf>
    <xf numFmtId="0" fontId="3" fillId="0" borderId="23" xfId="2" applyFont="1" applyBorder="1" applyAlignment="1" applyProtection="1">
      <alignment vertical="center"/>
      <protection hidden="1"/>
    </xf>
    <xf numFmtId="0" fontId="3" fillId="0" borderId="21" xfId="2" applyFont="1" applyBorder="1" applyAlignment="1" applyProtection="1">
      <alignment vertical="center"/>
      <protection hidden="1"/>
    </xf>
    <xf numFmtId="0" fontId="3" fillId="0" borderId="24" xfId="2" applyFont="1" applyBorder="1" applyAlignment="1" applyProtection="1">
      <alignment vertical="center"/>
      <protection hidden="1"/>
    </xf>
    <xf numFmtId="0" fontId="3" fillId="0" borderId="24" xfId="2" applyFont="1" applyFill="1" applyBorder="1" applyAlignment="1" applyProtection="1">
      <alignment horizontal="right"/>
      <protection hidden="1"/>
    </xf>
    <xf numFmtId="165" fontId="3" fillId="0" borderId="23" xfId="2" applyNumberFormat="1" applyFont="1" applyFill="1" applyBorder="1" applyProtection="1">
      <protection hidden="1"/>
    </xf>
    <xf numFmtId="166" fontId="9" fillId="0" borderId="21" xfId="4" applyNumberFormat="1" applyFont="1" applyFill="1" applyBorder="1" applyProtection="1">
      <protection hidden="1"/>
    </xf>
    <xf numFmtId="0" fontId="3" fillId="0" borderId="21" xfId="2" applyFont="1" applyFill="1" applyBorder="1" applyAlignment="1" applyProtection="1">
      <alignment horizontal="center" vertical="center"/>
      <protection hidden="1"/>
    </xf>
    <xf numFmtId="3" fontId="3" fillId="0" borderId="21" xfId="2" applyNumberFormat="1" applyFont="1" applyFill="1" applyBorder="1" applyAlignment="1" applyProtection="1">
      <alignment horizontal="right" vertical="center"/>
      <protection hidden="1"/>
    </xf>
    <xf numFmtId="0" fontId="3" fillId="0" borderId="24" xfId="2" applyFont="1" applyFill="1" applyBorder="1" applyAlignment="1" applyProtection="1">
      <alignment horizontal="center" vertical="center"/>
      <protection hidden="1"/>
    </xf>
    <xf numFmtId="168" fontId="3" fillId="4" borderId="6" xfId="5" applyNumberFormat="1" applyFont="1" applyFill="1" applyBorder="1" applyProtection="1">
      <protection hidden="1"/>
    </xf>
    <xf numFmtId="2" fontId="3" fillId="0" borderId="21" xfId="2" applyNumberFormat="1" applyFont="1" applyFill="1" applyBorder="1" applyProtection="1">
      <protection hidden="1"/>
    </xf>
    <xf numFmtId="0" fontId="3" fillId="0" borderId="21" xfId="2" applyFont="1" applyFill="1" applyBorder="1" applyProtection="1">
      <protection hidden="1"/>
    </xf>
    <xf numFmtId="165" fontId="3" fillId="0" borderId="24" xfId="2" applyNumberFormat="1" applyFont="1" applyFill="1" applyBorder="1" applyProtection="1">
      <protection hidden="1"/>
    </xf>
    <xf numFmtId="0" fontId="9" fillId="0" borderId="0" xfId="0" applyFont="1"/>
    <xf numFmtId="0" fontId="3" fillId="0" borderId="6" xfId="2" applyFont="1" applyFill="1" applyBorder="1" applyAlignment="1" applyProtection="1">
      <alignment horizontal="left"/>
      <protection hidden="1"/>
    </xf>
    <xf numFmtId="0" fontId="3" fillId="0" borderId="6" xfId="2" applyFont="1" applyFill="1" applyBorder="1" applyAlignment="1" applyProtection="1">
      <alignment vertical="center"/>
      <protection hidden="1"/>
    </xf>
    <xf numFmtId="0" fontId="3" fillId="0" borderId="17" xfId="3" applyFont="1" applyFill="1" applyBorder="1" applyAlignment="1" applyProtection="1">
      <alignment horizontal="right" vertical="center"/>
      <protection hidden="1"/>
    </xf>
    <xf numFmtId="0" fontId="3" fillId="0" borderId="7" xfId="2" applyFont="1" applyBorder="1" applyAlignment="1" applyProtection="1">
      <alignment vertical="center"/>
      <protection hidden="1"/>
    </xf>
    <xf numFmtId="0" fontId="3" fillId="0" borderId="6" xfId="2" applyFont="1" applyBorder="1" applyAlignment="1" applyProtection="1">
      <alignment vertical="center"/>
      <protection hidden="1"/>
    </xf>
    <xf numFmtId="0" fontId="3" fillId="0" borderId="17" xfId="2" applyFont="1" applyBorder="1" applyAlignment="1" applyProtection="1">
      <alignment vertical="center"/>
      <protection hidden="1"/>
    </xf>
    <xf numFmtId="0" fontId="3" fillId="0" borderId="17" xfId="2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Protection="1">
      <protection hidden="1"/>
    </xf>
    <xf numFmtId="166" fontId="9" fillId="5" borderId="6" xfId="4" applyNumberFormat="1" applyFont="1" applyFill="1" applyBorder="1" applyProtection="1">
      <protection hidden="1"/>
    </xf>
    <xf numFmtId="3" fontId="3" fillId="0" borderId="6" xfId="2" applyNumberFormat="1" applyFont="1" applyFill="1" applyBorder="1" applyAlignment="1" applyProtection="1">
      <alignment horizontal="right" vertical="center"/>
      <protection hidden="1"/>
    </xf>
    <xf numFmtId="2" fontId="3" fillId="0" borderId="6" xfId="2" applyNumberFormat="1" applyFont="1" applyFill="1" applyBorder="1" applyProtection="1">
      <protection hidden="1"/>
    </xf>
    <xf numFmtId="0" fontId="3" fillId="0" borderId="17" xfId="2" applyFont="1" applyFill="1" applyBorder="1" applyAlignment="1" applyProtection="1">
      <alignment horizontal="center" vertical="center"/>
      <protection hidden="1"/>
    </xf>
    <xf numFmtId="0" fontId="3" fillId="0" borderId="5" xfId="2" applyFont="1" applyFill="1" applyBorder="1" applyAlignment="1" applyProtection="1">
      <alignment horizontal="left"/>
      <protection hidden="1"/>
    </xf>
    <xf numFmtId="0" fontId="3" fillId="0" borderId="5" xfId="2" applyFont="1" applyFill="1" applyBorder="1" applyAlignment="1" applyProtection="1">
      <alignment vertical="center"/>
      <protection hidden="1"/>
    </xf>
    <xf numFmtId="0" fontId="3" fillId="0" borderId="28" xfId="3" applyFont="1" applyFill="1" applyBorder="1" applyAlignment="1" applyProtection="1">
      <alignment horizontal="right" vertical="center"/>
      <protection hidden="1"/>
    </xf>
    <xf numFmtId="0" fontId="3" fillId="0" borderId="22" xfId="2" applyFont="1" applyBorder="1" applyAlignment="1" applyProtection="1">
      <alignment vertical="center"/>
      <protection hidden="1"/>
    </xf>
    <xf numFmtId="0" fontId="3" fillId="0" borderId="5" xfId="2" applyFont="1" applyBorder="1" applyAlignment="1" applyProtection="1">
      <alignment vertical="center"/>
      <protection hidden="1"/>
    </xf>
    <xf numFmtId="0" fontId="3" fillId="0" borderId="28" xfId="2" applyFont="1" applyBorder="1" applyAlignment="1" applyProtection="1">
      <alignment vertical="center"/>
      <protection hidden="1"/>
    </xf>
    <xf numFmtId="0" fontId="3" fillId="0" borderId="28" xfId="2" applyFont="1" applyFill="1" applyBorder="1" applyAlignment="1" applyProtection="1">
      <alignment horizontal="right"/>
      <protection hidden="1"/>
    </xf>
    <xf numFmtId="165" fontId="3" fillId="0" borderId="22" xfId="2" applyNumberFormat="1" applyFont="1" applyFill="1" applyBorder="1" applyProtection="1">
      <protection hidden="1"/>
    </xf>
    <xf numFmtId="166" fontId="9" fillId="5" borderId="5" xfId="4" applyNumberFormat="1" applyFont="1" applyFill="1" applyBorder="1" applyProtection="1">
      <protection hidden="1"/>
    </xf>
    <xf numFmtId="3" fontId="3" fillId="0" borderId="5" xfId="2" applyNumberFormat="1" applyFont="1" applyFill="1" applyBorder="1" applyAlignment="1" applyProtection="1">
      <alignment horizontal="right" vertical="center"/>
      <protection hidden="1"/>
    </xf>
    <xf numFmtId="0" fontId="3" fillId="0" borderId="19" xfId="2" applyFont="1" applyFill="1" applyBorder="1" applyAlignment="1" applyProtection="1">
      <alignment horizontal="center" vertical="center"/>
      <protection hidden="1"/>
    </xf>
    <xf numFmtId="167" fontId="3" fillId="4" borderId="28" xfId="5" applyNumberFormat="1" applyFont="1" applyFill="1" applyBorder="1" applyAlignment="1" applyProtection="1">
      <alignment horizontal="center" vertical="center"/>
      <protection hidden="1"/>
    </xf>
    <xf numFmtId="168" fontId="3" fillId="4" borderId="5" xfId="5" applyNumberFormat="1" applyFont="1" applyFill="1" applyBorder="1" applyProtection="1">
      <protection hidden="1"/>
    </xf>
    <xf numFmtId="164" fontId="3" fillId="4" borderId="22" xfId="1" applyNumberFormat="1" applyFont="1" applyFill="1" applyBorder="1" applyProtection="1">
      <protection hidden="1"/>
    </xf>
    <xf numFmtId="0" fontId="3" fillId="4" borderId="22" xfId="1" applyNumberFormat="1" applyFont="1" applyFill="1" applyBorder="1" applyProtection="1">
      <protection hidden="1"/>
    </xf>
    <xf numFmtId="2" fontId="3" fillId="0" borderId="5" xfId="2" applyNumberFormat="1" applyFont="1" applyFill="1" applyBorder="1" applyProtection="1">
      <protection hidden="1"/>
    </xf>
    <xf numFmtId="165" fontId="3" fillId="0" borderId="28" xfId="2" applyNumberFormat="1" applyFont="1" applyFill="1" applyBorder="1" applyProtection="1">
      <protection hidden="1"/>
    </xf>
    <xf numFmtId="0" fontId="3" fillId="0" borderId="26" xfId="2" applyFont="1" applyFill="1" applyBorder="1" applyAlignment="1" applyProtection="1">
      <alignment horizontal="left"/>
      <protection hidden="1"/>
    </xf>
    <xf numFmtId="0" fontId="3" fillId="6" borderId="26" xfId="2" applyFont="1" applyFill="1" applyBorder="1" applyProtection="1">
      <protection hidden="1"/>
    </xf>
    <xf numFmtId="0" fontId="3" fillId="0" borderId="25" xfId="2" applyFont="1" applyFill="1" applyBorder="1" applyAlignment="1" applyProtection="1">
      <alignment horizontal="right"/>
      <protection hidden="1"/>
    </xf>
    <xf numFmtId="0" fontId="3" fillId="0" borderId="27" xfId="2" applyFont="1" applyFill="1" applyBorder="1" applyProtection="1">
      <protection hidden="1"/>
    </xf>
    <xf numFmtId="0" fontId="3" fillId="0" borderId="26" xfId="2" applyFont="1" applyFill="1" applyBorder="1" applyProtection="1">
      <protection hidden="1"/>
    </xf>
    <xf numFmtId="166" fontId="9" fillId="0" borderId="26" xfId="4" applyNumberFormat="1" applyFont="1" applyFill="1" applyBorder="1" applyProtection="1">
      <protection hidden="1"/>
    </xf>
    <xf numFmtId="0" fontId="3" fillId="0" borderId="26" xfId="2" applyFont="1" applyFill="1" applyBorder="1" applyAlignment="1" applyProtection="1">
      <alignment horizontal="center" vertical="center"/>
      <protection hidden="1"/>
    </xf>
    <xf numFmtId="3" fontId="3" fillId="0" borderId="26" xfId="2" applyNumberFormat="1" applyFont="1" applyFill="1" applyBorder="1" applyAlignment="1" applyProtection="1">
      <alignment horizontal="right" vertical="center"/>
      <protection hidden="1"/>
    </xf>
    <xf numFmtId="164" fontId="3" fillId="4" borderId="27" xfId="1" applyNumberFormat="1" applyFont="1" applyFill="1" applyBorder="1" applyProtection="1">
      <protection hidden="1"/>
    </xf>
    <xf numFmtId="0" fontId="3" fillId="4" borderId="27" xfId="1" applyNumberFormat="1" applyFont="1" applyFill="1" applyBorder="1" applyProtection="1">
      <protection hidden="1"/>
    </xf>
    <xf numFmtId="2" fontId="3" fillId="0" borderId="26" xfId="2" applyNumberFormat="1" applyFont="1" applyFill="1" applyBorder="1" applyProtection="1">
      <protection hidden="1"/>
    </xf>
    <xf numFmtId="165" fontId="3" fillId="0" borderId="25" xfId="2" applyNumberFormat="1" applyFont="1" applyFill="1" applyBorder="1" applyProtection="1">
      <protection hidden="1"/>
    </xf>
    <xf numFmtId="167" fontId="3" fillId="4" borderId="25" xfId="5" applyNumberFormat="1" applyFont="1" applyFill="1" applyBorder="1" applyProtection="1">
      <protection hidden="1"/>
    </xf>
    <xf numFmtId="167" fontId="3" fillId="4" borderId="26" xfId="5" applyNumberFormat="1" applyFont="1" applyFill="1" applyBorder="1" applyProtection="1">
      <protection hidden="1"/>
    </xf>
    <xf numFmtId="0" fontId="3" fillId="6" borderId="14" xfId="2" applyFont="1" applyFill="1" applyBorder="1" applyProtection="1">
      <protection hidden="1"/>
    </xf>
    <xf numFmtId="0" fontId="3" fillId="0" borderId="16" xfId="2" applyFont="1" applyFill="1" applyBorder="1" applyProtection="1">
      <protection hidden="1"/>
    </xf>
    <xf numFmtId="167" fontId="3" fillId="4" borderId="15" xfId="6" applyNumberFormat="1" applyFont="1" applyFill="1" applyBorder="1" applyProtection="1">
      <protection hidden="1"/>
    </xf>
    <xf numFmtId="167" fontId="3" fillId="4" borderId="14" xfId="6" applyNumberFormat="1" applyFont="1" applyFill="1" applyBorder="1" applyProtection="1">
      <protection hidden="1"/>
    </xf>
    <xf numFmtId="166" fontId="3" fillId="5" borderId="14" xfId="4" applyNumberFormat="1" applyFont="1" applyFill="1" applyBorder="1" applyProtection="1">
      <protection hidden="1"/>
    </xf>
    <xf numFmtId="0" fontId="3" fillId="7" borderId="14" xfId="2" applyFont="1" applyFill="1" applyBorder="1" applyProtection="1">
      <protection hidden="1"/>
    </xf>
    <xf numFmtId="0" fontId="3" fillId="0" borderId="15" xfId="2" applyFont="1" applyBorder="1" applyProtection="1">
      <protection hidden="1"/>
    </xf>
    <xf numFmtId="0" fontId="3" fillId="0" borderId="16" xfId="2" applyFont="1" applyBorder="1" applyProtection="1">
      <protection hidden="1"/>
    </xf>
    <xf numFmtId="0" fontId="3" fillId="0" borderId="14" xfId="2" applyFont="1" applyBorder="1" applyProtection="1">
      <protection hidden="1"/>
    </xf>
    <xf numFmtId="165" fontId="3" fillId="0" borderId="14" xfId="2" applyNumberFormat="1" applyFont="1" applyBorder="1" applyProtection="1">
      <protection hidden="1"/>
    </xf>
    <xf numFmtId="0" fontId="9" fillId="0" borderId="14" xfId="2" applyFont="1" applyBorder="1" applyProtection="1">
      <protection hidden="1"/>
    </xf>
    <xf numFmtId="0" fontId="3" fillId="0" borderId="17" xfId="2" applyFont="1" applyBorder="1" applyProtection="1">
      <protection hidden="1"/>
    </xf>
    <xf numFmtId="0" fontId="3" fillId="0" borderId="6" xfId="2" applyFont="1" applyBorder="1" applyProtection="1">
      <protection hidden="1"/>
    </xf>
    <xf numFmtId="3" fontId="3" fillId="5" borderId="14" xfId="2" applyNumberFormat="1" applyFont="1" applyFill="1" applyBorder="1" applyProtection="1">
      <protection hidden="1"/>
    </xf>
    <xf numFmtId="3" fontId="3" fillId="0" borderId="14" xfId="2" applyNumberFormat="1" applyFont="1" applyFill="1" applyBorder="1" applyProtection="1">
      <protection hidden="1"/>
    </xf>
    <xf numFmtId="0" fontId="3" fillId="7" borderId="21" xfId="2" applyFont="1" applyFill="1" applyBorder="1" applyProtection="1">
      <protection hidden="1"/>
    </xf>
    <xf numFmtId="0" fontId="3" fillId="0" borderId="24" xfId="2" applyFont="1" applyBorder="1" applyProtection="1">
      <protection hidden="1"/>
    </xf>
    <xf numFmtId="0" fontId="3" fillId="0" borderId="23" xfId="2" applyFont="1" applyBorder="1" applyProtection="1">
      <protection hidden="1"/>
    </xf>
    <xf numFmtId="0" fontId="3" fillId="0" borderId="21" xfId="2" applyFont="1" applyBorder="1" applyProtection="1">
      <protection hidden="1"/>
    </xf>
    <xf numFmtId="165" fontId="3" fillId="0" borderId="21" xfId="2" applyNumberFormat="1" applyFont="1" applyBorder="1" applyProtection="1">
      <protection hidden="1"/>
    </xf>
    <xf numFmtId="3" fontId="3" fillId="0" borderId="21" xfId="2" applyNumberFormat="1" applyFont="1" applyFill="1" applyBorder="1" applyProtection="1">
      <protection hidden="1"/>
    </xf>
    <xf numFmtId="0" fontId="3" fillId="4" borderId="21" xfId="1" applyNumberFormat="1" applyFont="1" applyFill="1" applyBorder="1" applyProtection="1">
      <protection hidden="1"/>
    </xf>
    <xf numFmtId="0" fontId="3" fillId="4" borderId="23" xfId="1" applyNumberFormat="1" applyFont="1" applyFill="1" applyBorder="1" applyProtection="1">
      <protection hidden="1"/>
    </xf>
    <xf numFmtId="0" fontId="3" fillId="7" borderId="6" xfId="2" applyFont="1" applyFill="1" applyBorder="1" applyProtection="1">
      <protection hidden="1"/>
    </xf>
    <xf numFmtId="0" fontId="3" fillId="0" borderId="7" xfId="2" applyFont="1" applyBorder="1" applyProtection="1">
      <protection hidden="1"/>
    </xf>
    <xf numFmtId="165" fontId="3" fillId="0" borderId="6" xfId="2" applyNumberFormat="1" applyFont="1" applyBorder="1" applyProtection="1">
      <protection hidden="1"/>
    </xf>
    <xf numFmtId="3" fontId="3" fillId="5" borderId="6" xfId="2" applyNumberFormat="1" applyFont="1" applyFill="1" applyBorder="1" applyProtection="1">
      <protection hidden="1"/>
    </xf>
    <xf numFmtId="0" fontId="3" fillId="4" borderId="6" xfId="1" applyNumberFormat="1" applyFont="1" applyFill="1" applyBorder="1" applyProtection="1">
      <protection hidden="1"/>
    </xf>
    <xf numFmtId="167" fontId="3" fillId="4" borderId="24" xfId="6" applyNumberFormat="1" applyFont="1" applyFill="1" applyBorder="1" applyProtection="1">
      <protection hidden="1"/>
    </xf>
    <xf numFmtId="167" fontId="3" fillId="4" borderId="21" xfId="6" applyNumberFormat="1" applyFont="1" applyFill="1" applyBorder="1" applyProtection="1">
      <protection hidden="1"/>
    </xf>
    <xf numFmtId="164" fontId="3" fillId="4" borderId="6" xfId="1" applyNumberFormat="1" applyFont="1" applyFill="1" applyBorder="1" applyProtection="1">
      <protection hidden="1"/>
    </xf>
    <xf numFmtId="165" fontId="3" fillId="0" borderId="17" xfId="2" applyNumberFormat="1" applyFont="1" applyBorder="1" applyProtection="1">
      <protection hidden="1"/>
    </xf>
    <xf numFmtId="0" fontId="3" fillId="7" borderId="5" xfId="2" applyFont="1" applyFill="1" applyBorder="1" applyProtection="1">
      <protection hidden="1"/>
    </xf>
    <xf numFmtId="0" fontId="3" fillId="0" borderId="28" xfId="2" applyFont="1" applyBorder="1" applyProtection="1">
      <protection hidden="1"/>
    </xf>
    <xf numFmtId="0" fontId="3" fillId="0" borderId="22" xfId="2" applyFont="1" applyBorder="1" applyProtection="1">
      <protection hidden="1"/>
    </xf>
    <xf numFmtId="0" fontId="3" fillId="0" borderId="5" xfId="2" applyFont="1" applyBorder="1" applyProtection="1">
      <protection hidden="1"/>
    </xf>
    <xf numFmtId="165" fontId="3" fillId="0" borderId="5" xfId="2" applyNumberFormat="1" applyFont="1" applyBorder="1" applyProtection="1">
      <protection hidden="1"/>
    </xf>
    <xf numFmtId="3" fontId="3" fillId="5" borderId="5" xfId="2" applyNumberFormat="1" applyFont="1" applyFill="1" applyBorder="1" applyProtection="1">
      <protection hidden="1"/>
    </xf>
    <xf numFmtId="0" fontId="3" fillId="0" borderId="28" xfId="2" applyFont="1" applyFill="1" applyBorder="1" applyAlignment="1" applyProtection="1">
      <alignment horizontal="center" vertical="center"/>
      <protection hidden="1"/>
    </xf>
    <xf numFmtId="167" fontId="3" fillId="4" borderId="28" xfId="5" applyNumberFormat="1" applyFont="1" applyFill="1" applyBorder="1" applyProtection="1">
      <protection hidden="1"/>
    </xf>
    <xf numFmtId="164" fontId="3" fillId="4" borderId="5" xfId="1" applyNumberFormat="1" applyFont="1" applyFill="1" applyBorder="1" applyProtection="1">
      <protection hidden="1"/>
    </xf>
    <xf numFmtId="167" fontId="3" fillId="4" borderId="19" xfId="6" applyNumberFormat="1" applyFont="1" applyFill="1" applyBorder="1" applyProtection="1">
      <protection hidden="1"/>
    </xf>
    <xf numFmtId="167" fontId="3" fillId="4" borderId="18" xfId="6" applyNumberFormat="1" applyFont="1" applyFill="1" applyBorder="1" applyProtection="1">
      <protection hidden="1"/>
    </xf>
    <xf numFmtId="0" fontId="3" fillId="3" borderId="26" xfId="2" applyFont="1" applyFill="1" applyBorder="1" applyAlignment="1" applyProtection="1">
      <alignment vertical="center"/>
      <protection hidden="1"/>
    </xf>
    <xf numFmtId="0" fontId="3" fillId="0" borderId="25" xfId="3" applyFont="1" applyFill="1" applyBorder="1" applyAlignment="1" applyProtection="1">
      <alignment horizontal="right" vertical="center"/>
      <protection hidden="1"/>
    </xf>
    <xf numFmtId="0" fontId="3" fillId="0" borderId="27" xfId="2" applyFont="1" applyBorder="1" applyAlignment="1" applyProtection="1">
      <alignment vertical="center"/>
      <protection hidden="1"/>
    </xf>
    <xf numFmtId="0" fontId="3" fillId="0" borderId="26" xfId="2" applyFont="1" applyBorder="1" applyAlignment="1" applyProtection="1">
      <alignment vertical="center"/>
      <protection hidden="1"/>
    </xf>
    <xf numFmtId="0" fontId="3" fillId="0" borderId="26" xfId="2" applyFont="1" applyFill="1" applyBorder="1" applyAlignment="1" applyProtection="1">
      <alignment horizontal="right"/>
      <protection hidden="1"/>
    </xf>
    <xf numFmtId="0" fontId="3" fillId="0" borderId="20" xfId="2" applyFont="1" applyFill="1" applyBorder="1" applyProtection="1">
      <protection hidden="1"/>
    </xf>
    <xf numFmtId="3" fontId="3" fillId="0" borderId="18" xfId="2" applyNumberFormat="1" applyFont="1" applyFill="1" applyBorder="1" applyAlignment="1" applyProtection="1">
      <alignment horizontal="right" vertical="center"/>
      <protection hidden="1"/>
    </xf>
    <xf numFmtId="164" fontId="3" fillId="4" borderId="20" xfId="1" applyNumberFormat="1" applyFont="1" applyFill="1" applyBorder="1" applyProtection="1">
      <protection hidden="1"/>
    </xf>
    <xf numFmtId="167" fontId="3" fillId="4" borderId="19" xfId="5" applyNumberFormat="1" applyFont="1" applyFill="1" applyBorder="1" applyProtection="1">
      <protection hidden="1"/>
    </xf>
    <xf numFmtId="167" fontId="3" fillId="4" borderId="18" xfId="5" applyNumberFormat="1" applyFont="1" applyFill="1" applyBorder="1" applyProtection="1">
      <protection hidden="1"/>
    </xf>
    <xf numFmtId="166" fontId="3" fillId="0" borderId="26" xfId="4" applyNumberFormat="1" applyFont="1" applyFill="1" applyBorder="1" applyProtection="1">
      <protection hidden="1"/>
    </xf>
    <xf numFmtId="166" fontId="3" fillId="6" borderId="14" xfId="4" applyNumberFormat="1" applyFont="1" applyFill="1" applyBorder="1" applyProtection="1">
      <protection hidden="1"/>
    </xf>
    <xf numFmtId="166" fontId="3" fillId="0" borderId="14" xfId="4" applyNumberFormat="1" applyFont="1" applyFill="1" applyBorder="1" applyProtection="1">
      <protection hidden="1"/>
    </xf>
    <xf numFmtId="166" fontId="9" fillId="6" borderId="14" xfId="4" applyNumberFormat="1" applyFont="1" applyFill="1" applyBorder="1" applyProtection="1">
      <protection hidden="1"/>
    </xf>
    <xf numFmtId="165" fontId="3" fillId="0" borderId="15" xfId="2" applyNumberFormat="1" applyFont="1" applyBorder="1" applyProtection="1">
      <protection hidden="1"/>
    </xf>
    <xf numFmtId="166" fontId="3" fillId="0" borderId="21" xfId="4" applyNumberFormat="1" applyFont="1" applyFill="1" applyBorder="1" applyProtection="1">
      <protection hidden="1"/>
    </xf>
    <xf numFmtId="166" fontId="3" fillId="0" borderId="6" xfId="4" applyNumberFormat="1" applyFont="1" applyFill="1" applyBorder="1" applyProtection="1">
      <protection hidden="1"/>
    </xf>
    <xf numFmtId="166" fontId="3" fillId="5" borderId="6" xfId="4" applyNumberFormat="1" applyFont="1" applyFill="1" applyBorder="1" applyProtection="1">
      <protection hidden="1"/>
    </xf>
    <xf numFmtId="166" fontId="3" fillId="5" borderId="26" xfId="4" applyNumberFormat="1" applyFont="1" applyFill="1" applyBorder="1" applyProtection="1">
      <protection hidden="1"/>
    </xf>
    <xf numFmtId="164" fontId="3" fillId="4" borderId="21" xfId="1" applyNumberFormat="1" applyFont="1" applyFill="1" applyBorder="1" applyProtection="1">
      <protection hidden="1"/>
    </xf>
    <xf numFmtId="166" fontId="3" fillId="5" borderId="5" xfId="4" applyNumberFormat="1" applyFont="1" applyFill="1" applyBorder="1" applyProtection="1">
      <protection hidden="1"/>
    </xf>
    <xf numFmtId="164" fontId="3" fillId="4" borderId="18" xfId="1" applyNumberFormat="1" applyFont="1" applyFill="1" applyBorder="1" applyProtection="1">
      <protection hidden="1"/>
    </xf>
    <xf numFmtId="165" fontId="3" fillId="0" borderId="28" xfId="2" applyNumberFormat="1" applyFont="1" applyBorder="1" applyProtection="1">
      <protection hidden="1"/>
    </xf>
    <xf numFmtId="0" fontId="3" fillId="6" borderId="26" xfId="2" applyFont="1" applyFill="1" applyBorder="1" applyAlignment="1" applyProtection="1">
      <alignment horizontal="left"/>
      <protection hidden="1"/>
    </xf>
    <xf numFmtId="0" fontId="3" fillId="6" borderId="25" xfId="3" applyFont="1" applyFill="1" applyBorder="1" applyAlignment="1" applyProtection="1">
      <alignment horizontal="right" vertical="center"/>
      <protection hidden="1"/>
    </xf>
    <xf numFmtId="0" fontId="3" fillId="6" borderId="27" xfId="2" applyFont="1" applyFill="1" applyBorder="1" applyProtection="1">
      <protection hidden="1"/>
    </xf>
    <xf numFmtId="165" fontId="3" fillId="6" borderId="26" xfId="2" applyNumberFormat="1" applyFont="1" applyFill="1" applyBorder="1" applyProtection="1">
      <protection hidden="1"/>
    </xf>
    <xf numFmtId="0" fontId="3" fillId="6" borderId="21" xfId="2" applyFont="1" applyFill="1" applyBorder="1" applyProtection="1">
      <protection hidden="1"/>
    </xf>
    <xf numFmtId="0" fontId="3" fillId="0" borderId="23" xfId="2" applyFont="1" applyFill="1" applyBorder="1" applyProtection="1">
      <protection hidden="1"/>
    </xf>
    <xf numFmtId="166" fontId="3" fillId="5" borderId="21" xfId="4" applyNumberFormat="1" applyFont="1" applyFill="1" applyBorder="1" applyProtection="1">
      <protection hidden="1"/>
    </xf>
    <xf numFmtId="0" fontId="3" fillId="0" borderId="1" xfId="2" applyFont="1" applyFill="1" applyBorder="1" applyAlignment="1" applyProtection="1">
      <alignment horizontal="left"/>
      <protection hidden="1"/>
    </xf>
    <xf numFmtId="0" fontId="3" fillId="6" borderId="13" xfId="2" applyFont="1" applyFill="1" applyBorder="1" applyProtection="1">
      <protection hidden="1"/>
    </xf>
    <xf numFmtId="0" fontId="3" fillId="0" borderId="13" xfId="2" applyFont="1" applyFill="1" applyBorder="1" applyAlignment="1" applyProtection="1">
      <alignment horizontal="right"/>
      <protection hidden="1"/>
    </xf>
    <xf numFmtId="0" fontId="3" fillId="8" borderId="13" xfId="2" applyFont="1" applyFill="1" applyBorder="1" applyProtection="1">
      <protection hidden="1"/>
    </xf>
    <xf numFmtId="1" fontId="3" fillId="0" borderId="13" xfId="2" applyNumberFormat="1" applyFont="1" applyFill="1" applyBorder="1" applyProtection="1">
      <protection hidden="1"/>
    </xf>
    <xf numFmtId="165" fontId="3" fillId="0" borderId="13" xfId="2" applyNumberFormat="1" applyFont="1" applyFill="1" applyBorder="1" applyProtection="1">
      <protection hidden="1"/>
    </xf>
    <xf numFmtId="165" fontId="3" fillId="8" borderId="13" xfId="2" applyNumberFormat="1" applyFont="1" applyFill="1" applyBorder="1" applyProtection="1">
      <protection hidden="1"/>
    </xf>
    <xf numFmtId="166" fontId="3" fillId="0" borderId="13" xfId="4" applyNumberFormat="1" applyFont="1" applyFill="1" applyBorder="1" applyProtection="1">
      <protection hidden="1"/>
    </xf>
    <xf numFmtId="0" fontId="3" fillId="0" borderId="13" xfId="2" applyFont="1" applyFill="1" applyBorder="1" applyAlignment="1" applyProtection="1">
      <alignment horizontal="center" vertical="center"/>
      <protection hidden="1"/>
    </xf>
    <xf numFmtId="3" fontId="3" fillId="0" borderId="13" xfId="2" applyNumberFormat="1" applyFont="1" applyFill="1" applyBorder="1" applyAlignment="1" applyProtection="1">
      <alignment horizontal="right" vertical="center"/>
      <protection hidden="1"/>
    </xf>
    <xf numFmtId="167" fontId="3" fillId="4" borderId="13" xfId="5" applyNumberFormat="1" applyFont="1" applyFill="1" applyBorder="1" applyProtection="1">
      <protection hidden="1"/>
    </xf>
    <xf numFmtId="44" fontId="3" fillId="4" borderId="13" xfId="1" applyFont="1" applyFill="1" applyBorder="1" applyProtection="1">
      <protection hidden="1"/>
    </xf>
    <xf numFmtId="2" fontId="3" fillId="0" borderId="13" xfId="2" applyNumberFormat="1" applyFont="1" applyFill="1" applyBorder="1" applyProtection="1">
      <protection hidden="1"/>
    </xf>
    <xf numFmtId="0" fontId="3" fillId="0" borderId="11" xfId="2" applyFont="1" applyFill="1" applyBorder="1" applyProtection="1">
      <protection hidden="1"/>
    </xf>
    <xf numFmtId="165" fontId="3" fillId="0" borderId="11" xfId="2" applyNumberFormat="1" applyFont="1" applyFill="1" applyBorder="1" applyProtection="1">
      <protection hidden="1"/>
    </xf>
    <xf numFmtId="167" fontId="3" fillId="4" borderId="13" xfId="6" applyNumberFormat="1" applyFont="1" applyFill="1" applyBorder="1" applyProtection="1">
      <protection hidden="1"/>
    </xf>
    <xf numFmtId="0" fontId="3" fillId="6" borderId="7" xfId="2" applyFont="1" applyFill="1" applyBorder="1" applyProtection="1">
      <protection hidden="1"/>
    </xf>
    <xf numFmtId="0" fontId="3" fillId="0" borderId="7" xfId="2" applyFont="1" applyFill="1" applyBorder="1" applyAlignment="1" applyProtection="1">
      <alignment horizontal="right"/>
      <protection hidden="1"/>
    </xf>
    <xf numFmtId="0" fontId="3" fillId="8" borderId="7" xfId="2" applyFont="1" applyFill="1" applyBorder="1" applyProtection="1">
      <protection hidden="1"/>
    </xf>
    <xf numFmtId="1" fontId="3" fillId="0" borderId="7" xfId="2" applyNumberFormat="1" applyFont="1" applyFill="1" applyBorder="1" applyProtection="1">
      <protection hidden="1"/>
    </xf>
    <xf numFmtId="165" fontId="3" fillId="8" borderId="7" xfId="2" applyNumberFormat="1" applyFont="1" applyFill="1" applyBorder="1" applyProtection="1">
      <protection hidden="1"/>
    </xf>
    <xf numFmtId="166" fontId="3" fillId="0" borderId="7" xfId="4" applyNumberFormat="1" applyFont="1" applyFill="1" applyBorder="1" applyProtection="1">
      <protection hidden="1"/>
    </xf>
    <xf numFmtId="0" fontId="3" fillId="0" borderId="7" xfId="2" applyFont="1" applyFill="1" applyBorder="1" applyAlignment="1" applyProtection="1">
      <alignment horizontal="center" vertical="center"/>
      <protection hidden="1"/>
    </xf>
    <xf numFmtId="3" fontId="3" fillId="0" borderId="7" xfId="2" applyNumberFormat="1" applyFont="1" applyFill="1" applyBorder="1" applyAlignment="1" applyProtection="1">
      <alignment horizontal="right" vertical="center"/>
      <protection hidden="1"/>
    </xf>
    <xf numFmtId="167" fontId="3" fillId="4" borderId="7" xfId="5" applyNumberFormat="1" applyFont="1" applyFill="1" applyBorder="1" applyProtection="1">
      <protection hidden="1"/>
    </xf>
    <xf numFmtId="44" fontId="3" fillId="4" borderId="7" xfId="1" applyFont="1" applyFill="1" applyBorder="1" applyProtection="1">
      <protection hidden="1"/>
    </xf>
    <xf numFmtId="2" fontId="3" fillId="0" borderId="7" xfId="2" applyNumberFormat="1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5" fontId="3" fillId="0" borderId="0" xfId="2" applyNumberFormat="1" applyFont="1" applyFill="1" applyBorder="1" applyProtection="1">
      <protection hidden="1"/>
    </xf>
    <xf numFmtId="167" fontId="3" fillId="4" borderId="7" xfId="6" applyNumberFormat="1" applyFont="1" applyFill="1" applyBorder="1" applyProtection="1">
      <protection hidden="1"/>
    </xf>
    <xf numFmtId="0" fontId="3" fillId="0" borderId="6" xfId="2" applyFont="1" applyFill="1" applyBorder="1" applyAlignment="1" applyProtection="1">
      <alignment horizontal="right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3" fillId="6" borderId="6" xfId="2" applyFont="1" applyFill="1" applyBorder="1" applyProtection="1">
      <protection hidden="1"/>
    </xf>
    <xf numFmtId="0" fontId="3" fillId="0" borderId="0" xfId="2" applyFont="1" applyFill="1" applyBorder="1" applyAlignment="1" applyProtection="1">
      <alignment horizontal="right"/>
      <protection hidden="1"/>
    </xf>
    <xf numFmtId="0" fontId="3" fillId="6" borderId="22" xfId="2" applyFont="1" applyFill="1" applyBorder="1" applyProtection="1">
      <protection hidden="1"/>
    </xf>
    <xf numFmtId="0" fontId="3" fillId="0" borderId="29" xfId="2" applyFont="1" applyFill="1" applyBorder="1" applyAlignment="1" applyProtection="1">
      <alignment horizontal="right"/>
      <protection hidden="1"/>
    </xf>
    <xf numFmtId="0" fontId="3" fillId="8" borderId="22" xfId="2" applyFont="1" applyFill="1" applyBorder="1" applyProtection="1">
      <protection hidden="1"/>
    </xf>
    <xf numFmtId="1" fontId="3" fillId="0" borderId="22" xfId="2" applyNumberFormat="1" applyFont="1" applyFill="1" applyBorder="1" applyProtection="1">
      <protection hidden="1"/>
    </xf>
    <xf numFmtId="165" fontId="3" fillId="8" borderId="22" xfId="2" applyNumberFormat="1" applyFont="1" applyFill="1" applyBorder="1" applyProtection="1">
      <protection hidden="1"/>
    </xf>
    <xf numFmtId="166" fontId="3" fillId="0" borderId="22" xfId="4" applyNumberFormat="1" applyFont="1" applyFill="1" applyBorder="1" applyProtection="1">
      <protection hidden="1"/>
    </xf>
    <xf numFmtId="0" fontId="3" fillId="0" borderId="22" xfId="2" applyFont="1" applyFill="1" applyBorder="1" applyAlignment="1" applyProtection="1">
      <alignment horizontal="center" vertical="center"/>
      <protection hidden="1"/>
    </xf>
    <xf numFmtId="3" fontId="3" fillId="0" borderId="22" xfId="2" applyNumberFormat="1" applyFont="1" applyFill="1" applyBorder="1" applyAlignment="1" applyProtection="1">
      <alignment horizontal="right" vertical="center"/>
      <protection hidden="1"/>
    </xf>
    <xf numFmtId="0" fontId="3" fillId="0" borderId="29" xfId="2" applyFont="1" applyFill="1" applyBorder="1" applyAlignment="1" applyProtection="1">
      <alignment horizontal="center" vertical="center"/>
      <protection hidden="1"/>
    </xf>
    <xf numFmtId="44" fontId="3" fillId="4" borderId="22" xfId="1" applyFont="1" applyFill="1" applyBorder="1" applyProtection="1">
      <protection hidden="1"/>
    </xf>
    <xf numFmtId="2" fontId="3" fillId="0" borderId="22" xfId="2" applyNumberFormat="1" applyFont="1" applyFill="1" applyBorder="1" applyProtection="1">
      <protection hidden="1"/>
    </xf>
    <xf numFmtId="167" fontId="3" fillId="4" borderId="22" xfId="6" applyNumberFormat="1" applyFont="1" applyFill="1" applyBorder="1" applyProtection="1">
      <protection hidden="1"/>
    </xf>
    <xf numFmtId="0" fontId="3" fillId="8" borderId="6" xfId="2" applyFont="1" applyFill="1" applyBorder="1" applyAlignment="1" applyProtection="1">
      <alignment horizontal="left"/>
      <protection hidden="1"/>
    </xf>
    <xf numFmtId="167" fontId="3" fillId="4" borderId="17" xfId="6" applyNumberFormat="1" applyFont="1" applyFill="1" applyBorder="1" applyProtection="1">
      <protection hidden="1"/>
    </xf>
    <xf numFmtId="167" fontId="3" fillId="4" borderId="6" xfId="6" applyNumberFormat="1" applyFont="1" applyFill="1" applyBorder="1" applyProtection="1">
      <protection hidden="1"/>
    </xf>
    <xf numFmtId="166" fontId="9" fillId="0" borderId="7" xfId="4" applyNumberFormat="1" applyFont="1" applyFill="1" applyBorder="1" applyProtection="1">
      <protection hidden="1"/>
    </xf>
    <xf numFmtId="0" fontId="3" fillId="8" borderId="30" xfId="2" applyFont="1" applyFill="1" applyBorder="1" applyAlignment="1" applyProtection="1">
      <alignment horizontal="left"/>
      <protection hidden="1"/>
    </xf>
    <xf numFmtId="0" fontId="3" fillId="6" borderId="31" xfId="2" applyFont="1" applyFill="1" applyBorder="1" applyProtection="1">
      <protection hidden="1"/>
    </xf>
    <xf numFmtId="0" fontId="3" fillId="0" borderId="32" xfId="2" applyFont="1" applyFill="1" applyBorder="1" applyAlignment="1" applyProtection="1">
      <alignment horizontal="right"/>
      <protection hidden="1"/>
    </xf>
    <xf numFmtId="0" fontId="3" fillId="0" borderId="30" xfId="2" applyFont="1" applyFill="1" applyBorder="1" applyProtection="1">
      <protection hidden="1"/>
    </xf>
    <xf numFmtId="0" fontId="3" fillId="0" borderId="31" xfId="2" applyFont="1" applyFill="1" applyBorder="1" applyProtection="1">
      <protection hidden="1"/>
    </xf>
    <xf numFmtId="0" fontId="3" fillId="8" borderId="31" xfId="2" applyFont="1" applyFill="1" applyBorder="1" applyProtection="1">
      <protection hidden="1"/>
    </xf>
    <xf numFmtId="165" fontId="3" fillId="8" borderId="31" xfId="2" applyNumberFormat="1" applyFont="1" applyFill="1" applyBorder="1" applyProtection="1">
      <protection hidden="1"/>
    </xf>
    <xf numFmtId="166" fontId="3" fillId="0" borderId="31" xfId="4" applyNumberFormat="1" applyFont="1" applyFill="1" applyBorder="1" applyProtection="1">
      <protection hidden="1"/>
    </xf>
    <xf numFmtId="0" fontId="3" fillId="0" borderId="31" xfId="2" applyFont="1" applyFill="1" applyBorder="1" applyAlignment="1" applyProtection="1">
      <alignment horizontal="center" vertical="center"/>
      <protection hidden="1"/>
    </xf>
    <xf numFmtId="0" fontId="3" fillId="0" borderId="31" xfId="2" applyFont="1" applyFill="1" applyBorder="1" applyAlignment="1" applyProtection="1">
      <alignment horizontal="right" vertical="center"/>
      <protection hidden="1"/>
    </xf>
    <xf numFmtId="167" fontId="3" fillId="4" borderId="33" xfId="5" applyNumberFormat="1" applyFont="1" applyFill="1" applyBorder="1" applyProtection="1">
      <protection hidden="1"/>
    </xf>
    <xf numFmtId="44" fontId="3" fillId="4" borderId="30" xfId="1" applyFont="1" applyFill="1" applyBorder="1" applyProtection="1">
      <protection hidden="1"/>
    </xf>
    <xf numFmtId="168" fontId="3" fillId="4" borderId="31" xfId="5" applyNumberFormat="1" applyFont="1" applyFill="1" applyBorder="1" applyProtection="1">
      <protection hidden="1"/>
    </xf>
    <xf numFmtId="164" fontId="3" fillId="4" borderId="31" xfId="1" applyNumberFormat="1" applyFont="1" applyFill="1" applyBorder="1" applyProtection="1">
      <protection hidden="1"/>
    </xf>
    <xf numFmtId="0" fontId="3" fillId="4" borderId="31" xfId="1" applyNumberFormat="1" applyFont="1" applyFill="1" applyBorder="1" applyProtection="1">
      <protection hidden="1"/>
    </xf>
    <xf numFmtId="2" fontId="3" fillId="0" borderId="31" xfId="2" applyNumberFormat="1" applyFont="1" applyFill="1" applyBorder="1" applyProtection="1">
      <protection hidden="1"/>
    </xf>
    <xf numFmtId="165" fontId="3" fillId="0" borderId="33" xfId="2" applyNumberFormat="1" applyFont="1" applyFill="1" applyBorder="1" applyProtection="1">
      <protection hidden="1"/>
    </xf>
    <xf numFmtId="169" fontId="3" fillId="4" borderId="30" xfId="5" applyNumberFormat="1" applyFont="1" applyFill="1" applyBorder="1" applyProtection="1">
      <protection hidden="1"/>
    </xf>
    <xf numFmtId="167" fontId="3" fillId="4" borderId="34" xfId="6" applyNumberFormat="1" applyFont="1" applyFill="1" applyBorder="1" applyProtection="1">
      <protection hidden="1"/>
    </xf>
    <xf numFmtId="167" fontId="3" fillId="4" borderId="35" xfId="6" applyNumberFormat="1" applyFont="1" applyFill="1" applyBorder="1" applyProtection="1">
      <protection hidden="1"/>
    </xf>
    <xf numFmtId="167" fontId="3" fillId="4" borderId="30" xfId="5" applyNumberFormat="1" applyFont="1" applyFill="1" applyBorder="1" applyProtection="1">
      <protection hidden="1"/>
    </xf>
    <xf numFmtId="164" fontId="3" fillId="0" borderId="30" xfId="1" applyNumberFormat="1" applyFont="1" applyFill="1" applyBorder="1" applyProtection="1">
      <protection hidden="1"/>
    </xf>
    <xf numFmtId="0" fontId="3" fillId="0" borderId="0" xfId="2" applyFont="1" applyFill="1" applyBorder="1" applyAlignment="1" applyProtection="1">
      <alignment horizont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44" fontId="3" fillId="0" borderId="0" xfId="1" applyFont="1" applyFill="1" applyBorder="1" applyProtection="1">
      <protection hidden="1"/>
    </xf>
    <xf numFmtId="164" fontId="3" fillId="0" borderId="0" xfId="1" applyNumberFormat="1" applyFont="1" applyFill="1" applyBorder="1" applyProtection="1">
      <protection hidden="1"/>
    </xf>
    <xf numFmtId="0" fontId="3" fillId="0" borderId="0" xfId="1" applyNumberFormat="1" applyFont="1" applyFill="1" applyBorder="1" applyProtection="1">
      <protection hidden="1"/>
    </xf>
    <xf numFmtId="2" fontId="3" fillId="0" borderId="0" xfId="2" applyNumberFormat="1" applyFont="1" applyFill="1" applyBorder="1" applyProtection="1">
      <protection hidden="1"/>
    </xf>
    <xf numFmtId="169" fontId="3" fillId="0" borderId="0" xfId="5" applyNumberFormat="1" applyFont="1" applyFill="1" applyBorder="1" applyProtection="1">
      <protection hidden="1"/>
    </xf>
    <xf numFmtId="167" fontId="3" fillId="0" borderId="0" xfId="5" applyNumberFormat="1" applyFont="1" applyFill="1" applyBorder="1" applyProtection="1">
      <protection hidden="1"/>
    </xf>
    <xf numFmtId="166" fontId="3" fillId="0" borderId="0" xfId="4" applyNumberFormat="1" applyFont="1" applyFill="1" applyBorder="1" applyProtection="1">
      <protection hidden="1"/>
    </xf>
    <xf numFmtId="0" fontId="3" fillId="0" borderId="0" xfId="2" applyFont="1" applyAlignment="1" applyProtection="1">
      <alignment wrapText="1"/>
      <protection hidden="1"/>
    </xf>
    <xf numFmtId="0" fontId="7" fillId="0" borderId="0" xfId="2" applyFont="1" applyAlignment="1" applyProtection="1">
      <alignment wrapText="1"/>
      <protection hidden="1"/>
    </xf>
    <xf numFmtId="170" fontId="3" fillId="0" borderId="0" xfId="7" applyNumberFormat="1" applyFont="1" applyFill="1" applyProtection="1">
      <protection hidden="1"/>
    </xf>
    <xf numFmtId="1" fontId="3" fillId="0" borderId="0" xfId="2" applyNumberFormat="1" applyFont="1" applyProtection="1">
      <protection hidden="1"/>
    </xf>
    <xf numFmtId="170" fontId="3" fillId="0" borderId="0" xfId="8" applyNumberFormat="1" applyFont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68" fontId="3" fillId="0" borderId="0" xfId="2" applyNumberFormat="1" applyFont="1" applyProtection="1">
      <protection hidden="1"/>
    </xf>
    <xf numFmtId="0" fontId="3" fillId="0" borderId="0" xfId="2" applyFont="1" applyBorder="1" applyAlignment="1" applyProtection="1">
      <alignment vertical="top" wrapText="1"/>
      <protection hidden="1"/>
    </xf>
    <xf numFmtId="171" fontId="3" fillId="0" borderId="0" xfId="2" applyNumberFormat="1" applyFont="1" applyProtection="1">
      <protection hidden="1"/>
    </xf>
    <xf numFmtId="9" fontId="3" fillId="0" borderId="0" xfId="8" applyFont="1" applyProtection="1">
      <protection hidden="1"/>
    </xf>
    <xf numFmtId="0" fontId="11" fillId="0" borderId="0" xfId="9" applyFont="1" applyAlignment="1" applyProtection="1">
      <protection hidden="1"/>
    </xf>
    <xf numFmtId="0" fontId="4" fillId="0" borderId="0" xfId="2" applyFont="1" applyBorder="1" applyAlignment="1" applyProtection="1">
      <alignment vertical="top" wrapText="1"/>
      <protection hidden="1"/>
    </xf>
  </cellXfs>
  <cellStyles count="10">
    <cellStyle name="Comma 2" xfId="4"/>
    <cellStyle name="Currency" xfId="1" builtinId="4"/>
    <cellStyle name="Currency 2" xfId="5"/>
    <cellStyle name="Currency 2 2" xfId="6"/>
    <cellStyle name="Hyperlink 2" xfId="9"/>
    <cellStyle name="Normal" xfId="0" builtinId="0"/>
    <cellStyle name="Normal 2 112" xfId="2"/>
    <cellStyle name="Normal 4" xfId="3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%20Jo/Downloads/DT_ccce_tco_tool_0426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Users\oliviabessat\Documents\PATH\3.%20Life%20Cost%20Tool\Acquisition%20Model%2010.18.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Users\oliviabessat\Library\Application%20Support\Microsoft\Office\Office%202011%20AutoRecovery\New_LogisticsMAComp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Overvi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AHMSA\RT_COM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Users\oliviabessat\Documents\PATH\3.%20Life%20Cost%20Tool\Empty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pdates"/>
      <sheetName val="Acronyms"/>
      <sheetName val="Overview &amp; Instructions"/>
      <sheetName val="Technology Decision Tree"/>
      <sheetName val="Key Inputs ==&gt;"/>
      <sheetName val="Country Input"/>
      <sheetName val="Labor and Maintenance "/>
      <sheetName val="Comparisons ==&gt;"/>
      <sheetName val="TCO Comparison"/>
      <sheetName val="Detailed TCO Comparison"/>
      <sheetName val="Cost per Liter Comparison"/>
      <sheetName val="ROI"/>
      <sheetName val="Solution costs = =&gt;"/>
      <sheetName val="Total Solution Costs"/>
      <sheetName val="Cash Flows Comparison"/>
      <sheetName val="Data and Assumptions ==&gt;"/>
      <sheetName val="WICR FR"/>
      <sheetName val="ILR"/>
      <sheetName val="SDD"/>
      <sheetName val="Freezer"/>
      <sheetName val="LT Passive"/>
      <sheetName val="Solar w battery"/>
      <sheetName val="Gas"/>
      <sheetName val="Kerosene"/>
      <sheetName val="PQS"/>
      <sheetName val="List"/>
      <sheetName val="vaccines"/>
      <sheetName val="Technology template"/>
      <sheetName val="Parts"/>
      <sheetName val="Calculations"/>
      <sheetName val="Comparison data"/>
      <sheetName val="Cash Flow data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User-defined field</v>
          </cell>
        </row>
        <row r="7">
          <cell r="D7">
            <v>10</v>
          </cell>
        </row>
        <row r="8">
          <cell r="D8">
            <v>4</v>
          </cell>
        </row>
        <row r="10">
          <cell r="D10">
            <v>1</v>
          </cell>
        </row>
        <row r="16">
          <cell r="D16">
            <v>5000000</v>
          </cell>
        </row>
        <row r="17">
          <cell r="D17">
            <v>2.5000000000000001E-2</v>
          </cell>
        </row>
        <row r="22">
          <cell r="C22">
            <v>0.9</v>
          </cell>
        </row>
        <row r="23">
          <cell r="C23">
            <v>0.8</v>
          </cell>
        </row>
        <row r="24">
          <cell r="C24">
            <v>0.9</v>
          </cell>
        </row>
        <row r="25">
          <cell r="C25">
            <v>0.9</v>
          </cell>
        </row>
        <row r="26">
          <cell r="C26">
            <v>0.9</v>
          </cell>
        </row>
        <row r="27">
          <cell r="C27">
            <v>0.9</v>
          </cell>
        </row>
        <row r="28">
          <cell r="C28">
            <v>0.9</v>
          </cell>
        </row>
        <row r="38">
          <cell r="D38">
            <v>125</v>
          </cell>
        </row>
        <row r="39">
          <cell r="D39">
            <v>12.5</v>
          </cell>
        </row>
        <row r="44">
          <cell r="C44">
            <v>0</v>
          </cell>
        </row>
        <row r="46">
          <cell r="C46">
            <v>1.0900000000000001</v>
          </cell>
        </row>
        <row r="52">
          <cell r="C52">
            <v>1.17</v>
          </cell>
        </row>
        <row r="53">
          <cell r="C53">
            <v>1.83</v>
          </cell>
        </row>
        <row r="54">
          <cell r="C54">
            <v>0.2</v>
          </cell>
        </row>
        <row r="57">
          <cell r="C57">
            <v>1</v>
          </cell>
        </row>
        <row r="58">
          <cell r="C58">
            <v>0</v>
          </cell>
        </row>
      </sheetData>
      <sheetData sheetId="7">
        <row r="4">
          <cell r="B4">
            <v>2</v>
          </cell>
        </row>
        <row r="5">
          <cell r="B5">
            <v>40</v>
          </cell>
        </row>
        <row r="7">
          <cell r="B7">
            <v>150</v>
          </cell>
        </row>
        <row r="8">
          <cell r="B8">
            <v>150</v>
          </cell>
        </row>
        <row r="12">
          <cell r="B12">
            <v>0</v>
          </cell>
        </row>
        <row r="17">
          <cell r="C17">
            <v>4</v>
          </cell>
          <cell r="D17">
            <v>16</v>
          </cell>
          <cell r="F17">
            <v>3000</v>
          </cell>
        </row>
        <row r="18">
          <cell r="C18">
            <v>2</v>
          </cell>
          <cell r="D18">
            <v>48</v>
          </cell>
          <cell r="F18">
            <v>120</v>
          </cell>
        </row>
        <row r="19">
          <cell r="C19">
            <v>2</v>
          </cell>
          <cell r="D19">
            <v>48</v>
          </cell>
          <cell r="F19">
            <v>144</v>
          </cell>
        </row>
        <row r="20">
          <cell r="C20">
            <v>1</v>
          </cell>
          <cell r="D20">
            <v>8</v>
          </cell>
          <cell r="F20">
            <v>0</v>
          </cell>
        </row>
        <row r="21">
          <cell r="C21">
            <v>1</v>
          </cell>
          <cell r="D21">
            <v>8</v>
          </cell>
          <cell r="F21">
            <v>0</v>
          </cell>
        </row>
        <row r="22">
          <cell r="C22">
            <v>1</v>
          </cell>
          <cell r="D22">
            <v>24</v>
          </cell>
          <cell r="F22">
            <v>50</v>
          </cell>
        </row>
        <row r="23">
          <cell r="C23">
            <v>1</v>
          </cell>
          <cell r="D23">
            <v>8</v>
          </cell>
          <cell r="F23">
            <v>50</v>
          </cell>
        </row>
        <row r="24">
          <cell r="C24">
            <v>1</v>
          </cell>
          <cell r="D24">
            <v>8</v>
          </cell>
        </row>
        <row r="33">
          <cell r="B33">
            <v>10</v>
          </cell>
        </row>
        <row r="34">
          <cell r="C34">
            <v>1</v>
          </cell>
        </row>
        <row r="35">
          <cell r="C35">
            <v>3</v>
          </cell>
        </row>
        <row r="36">
          <cell r="C36">
            <v>3</v>
          </cell>
        </row>
        <row r="37">
          <cell r="C37">
            <v>16</v>
          </cell>
        </row>
        <row r="39">
          <cell r="B39">
            <v>10</v>
          </cell>
        </row>
        <row r="40">
          <cell r="C40">
            <v>1</v>
          </cell>
        </row>
        <row r="43">
          <cell r="C43">
            <v>10</v>
          </cell>
        </row>
        <row r="45">
          <cell r="B45">
            <v>10</v>
          </cell>
        </row>
        <row r="46">
          <cell r="C46">
            <v>3</v>
          </cell>
        </row>
        <row r="49">
          <cell r="C49">
            <v>4</v>
          </cell>
        </row>
        <row r="51">
          <cell r="B51">
            <v>10</v>
          </cell>
        </row>
        <row r="52">
          <cell r="C52">
            <v>2</v>
          </cell>
        </row>
        <row r="58">
          <cell r="B58">
            <v>10</v>
          </cell>
        </row>
        <row r="59">
          <cell r="C59">
            <v>1</v>
          </cell>
        </row>
        <row r="64">
          <cell r="B64">
            <v>10</v>
          </cell>
        </row>
        <row r="65">
          <cell r="C65">
            <v>3</v>
          </cell>
        </row>
        <row r="68">
          <cell r="C68">
            <v>4</v>
          </cell>
        </row>
        <row r="70">
          <cell r="B70">
            <v>15</v>
          </cell>
        </row>
        <row r="76">
          <cell r="B76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>PIS/PQS 
Code</v>
          </cell>
          <cell r="C1" t="str">
            <v>Model number</v>
          </cell>
          <cell r="D1" t="str">
            <v>Price in $ or €</v>
          </cell>
          <cell r="E1" t="str">
            <v>Total</v>
          </cell>
        </row>
        <row r="2">
          <cell r="E2">
            <v>370.49766666666648</v>
          </cell>
        </row>
        <row r="3">
          <cell r="B3" t="str">
            <v>E3/88-M</v>
          </cell>
          <cell r="C3" t="str">
            <v>RCW 50 EG</v>
          </cell>
          <cell r="D3" t="str">
            <v>$</v>
          </cell>
          <cell r="E3">
            <v>61.46</v>
          </cell>
        </row>
        <row r="4">
          <cell r="B4" t="str">
            <v>E3/84-M</v>
          </cell>
          <cell r="C4" t="str">
            <v>V 170 GE</v>
          </cell>
          <cell r="D4" t="str">
            <v>$</v>
          </cell>
          <cell r="E4">
            <v>113.8</v>
          </cell>
        </row>
        <row r="5">
          <cell r="B5" t="str">
            <v>E3/86-M</v>
          </cell>
          <cell r="C5" t="str">
            <v xml:space="preserve">V 110 GE </v>
          </cell>
          <cell r="D5" t="str">
            <v>$</v>
          </cell>
          <cell r="E5">
            <v>114.68</v>
          </cell>
        </row>
        <row r="6">
          <cell r="B6" t="str">
            <v>E003/002</v>
          </cell>
          <cell r="C6" t="str">
            <v>HBD 116*</v>
          </cell>
          <cell r="D6" t="str">
            <v>$</v>
          </cell>
          <cell r="E6">
            <v>120.07333333333334</v>
          </cell>
        </row>
        <row r="7">
          <cell r="B7" t="str">
            <v>E003/003</v>
          </cell>
          <cell r="C7" t="str">
            <v>HBD 286*</v>
          </cell>
          <cell r="D7" t="str">
            <v>$</v>
          </cell>
          <cell r="E7">
            <v>130.27333333333334</v>
          </cell>
        </row>
        <row r="8">
          <cell r="B8" t="str">
            <v>E003/023</v>
          </cell>
          <cell r="C8" t="str">
            <v>MF 314*</v>
          </cell>
          <cell r="D8" t="str">
            <v>€</v>
          </cell>
          <cell r="E8">
            <v>239.15999999999997</v>
          </cell>
        </row>
        <row r="9">
          <cell r="B9" t="str">
            <v>E003/024</v>
          </cell>
          <cell r="C9" t="str">
            <v>MF 114*</v>
          </cell>
          <cell r="D9" t="str">
            <v>€</v>
          </cell>
          <cell r="E9">
            <v>239.15999999999997</v>
          </cell>
        </row>
        <row r="10">
          <cell r="B10" t="str">
            <v>E003/025</v>
          </cell>
          <cell r="C10" t="str">
            <v>MF 214*</v>
          </cell>
          <cell r="D10" t="str">
            <v>€</v>
          </cell>
          <cell r="E10">
            <v>239.14999999999998</v>
          </cell>
        </row>
        <row r="11">
          <cell r="B11" t="str">
            <v>E003/004</v>
          </cell>
          <cell r="C11" t="str">
            <v>TFW 800*</v>
          </cell>
          <cell r="D11" t="str">
            <v>€</v>
          </cell>
          <cell r="E11">
            <v>359.45</v>
          </cell>
        </row>
        <row r="12">
          <cell r="B12" t="str">
            <v>E003/060</v>
          </cell>
          <cell r="C12" t="str">
            <v>DW-25W147*</v>
          </cell>
          <cell r="D12" t="str">
            <v>$</v>
          </cell>
          <cell r="E12">
            <v>218.96000000000004</v>
          </cell>
        </row>
        <row r="13">
          <cell r="B13" t="str">
            <v>E003/061</v>
          </cell>
          <cell r="C13" t="str">
            <v>DW-25W300*</v>
          </cell>
          <cell r="D13" t="str">
            <v>$</v>
          </cell>
          <cell r="E13">
            <v>387.34999999999997</v>
          </cell>
        </row>
        <row r="14">
          <cell r="B14" t="str">
            <v>E003/071</v>
          </cell>
          <cell r="C14" t="str">
            <v>TFW 3000 AC*</v>
          </cell>
          <cell r="D14" t="str">
            <v>€</v>
          </cell>
          <cell r="E14">
            <v>610.15000000000009</v>
          </cell>
        </row>
        <row r="15">
          <cell r="B15" t="str">
            <v>E003/073</v>
          </cell>
          <cell r="C15" t="str">
            <v>TFW 40 SDD*</v>
          </cell>
          <cell r="D15" t="str">
            <v>€</v>
          </cell>
          <cell r="E15">
            <v>633.99999999999989</v>
          </cell>
        </row>
        <row r="16">
          <cell r="B16" t="str">
            <v>E003/005</v>
          </cell>
          <cell r="C16" t="str">
            <v>HBC-70</v>
          </cell>
          <cell r="D16" t="str">
            <v>$</v>
          </cell>
          <cell r="E16">
            <v>184.12333333333333</v>
          </cell>
        </row>
        <row r="17">
          <cell r="B17" t="str">
            <v>E003/006</v>
          </cell>
          <cell r="C17" t="str">
            <v>HBC-200</v>
          </cell>
          <cell r="D17" t="str">
            <v>$</v>
          </cell>
          <cell r="E17">
            <v>188.12333333333336</v>
          </cell>
        </row>
        <row r="18">
          <cell r="B18" t="str">
            <v>E003/007</v>
          </cell>
          <cell r="C18" t="str">
            <v>MK 304</v>
          </cell>
          <cell r="D18" t="str">
            <v>€</v>
          </cell>
          <cell r="E18">
            <v>384.52</v>
          </cell>
        </row>
        <row r="19">
          <cell r="B19" t="str">
            <v>E003/010</v>
          </cell>
          <cell r="C19" t="str">
            <v>MKF 074</v>
          </cell>
          <cell r="D19" t="str">
            <v>€</v>
          </cell>
          <cell r="E19">
            <v>218.66</v>
          </cell>
        </row>
        <row r="20">
          <cell r="B20" t="str">
            <v>E003/011</v>
          </cell>
          <cell r="C20" t="str">
            <v>MK 204</v>
          </cell>
          <cell r="D20" t="str">
            <v>€</v>
          </cell>
          <cell r="E20">
            <v>266.07</v>
          </cell>
        </row>
        <row r="21">
          <cell r="B21" t="str">
            <v>E003/012</v>
          </cell>
          <cell r="C21" t="str">
            <v>MK 404</v>
          </cell>
          <cell r="D21" t="str">
            <v>€</v>
          </cell>
          <cell r="E21">
            <v>315.05</v>
          </cell>
        </row>
        <row r="22">
          <cell r="B22" t="str">
            <v>E003/014</v>
          </cell>
          <cell r="C22" t="str">
            <v>TCW 2000 AC*</v>
          </cell>
          <cell r="D22" t="str">
            <v>€</v>
          </cell>
          <cell r="E22">
            <v>567.28</v>
          </cell>
        </row>
        <row r="23">
          <cell r="B23" t="str">
            <v>E003/017</v>
          </cell>
          <cell r="C23" t="str">
            <v>TCW 3000 AC</v>
          </cell>
          <cell r="D23" t="str">
            <v>€</v>
          </cell>
          <cell r="E23">
            <v>405.86</v>
          </cell>
        </row>
        <row r="24">
          <cell r="B24" t="str">
            <v>E003/021</v>
          </cell>
          <cell r="C24" t="str">
            <v>VLS 400</v>
          </cell>
          <cell r="D24" t="str">
            <v>€</v>
          </cell>
          <cell r="E24">
            <v>263.19</v>
          </cell>
        </row>
        <row r="25">
          <cell r="B25" t="str">
            <v>E003/022</v>
          </cell>
          <cell r="C25" t="str">
            <v>MK 144</v>
          </cell>
          <cell r="D25" t="str">
            <v>€</v>
          </cell>
          <cell r="E25">
            <v>262.04999999999995</v>
          </cell>
        </row>
        <row r="26">
          <cell r="B26" t="str">
            <v>E003/031</v>
          </cell>
          <cell r="C26" t="str">
            <v>VLS 200</v>
          </cell>
          <cell r="D26" t="str">
            <v>€</v>
          </cell>
          <cell r="E26">
            <v>255.75</v>
          </cell>
        </row>
        <row r="27">
          <cell r="B27" t="str">
            <v>E003/032</v>
          </cell>
          <cell r="C27" t="str">
            <v>VLS 300</v>
          </cell>
          <cell r="D27" t="str">
            <v>€</v>
          </cell>
          <cell r="E27">
            <v>177.01</v>
          </cell>
        </row>
        <row r="28">
          <cell r="B28" t="str">
            <v>E003/033</v>
          </cell>
          <cell r="C28" t="str">
            <v>VLS 350</v>
          </cell>
          <cell r="D28" t="str">
            <v>€</v>
          </cell>
          <cell r="E28">
            <v>263.19</v>
          </cell>
        </row>
        <row r="29">
          <cell r="B29" t="str">
            <v>E003/034</v>
          </cell>
          <cell r="C29" t="str">
            <v>HBC-110</v>
          </cell>
          <cell r="D29" t="str">
            <v>$</v>
          </cell>
          <cell r="E29">
            <v>195.62333333333333</v>
          </cell>
        </row>
        <row r="30">
          <cell r="B30" t="str">
            <v>E003/036</v>
          </cell>
          <cell r="C30" t="str">
            <v>ZLF 100 AC*</v>
          </cell>
          <cell r="D30" t="str">
            <v>$</v>
          </cell>
          <cell r="E30">
            <v>481</v>
          </cell>
        </row>
        <row r="31">
          <cell r="B31" t="str">
            <v>E003/038</v>
          </cell>
          <cell r="C31" t="str">
            <v>HBC-340</v>
          </cell>
          <cell r="D31" t="str">
            <v>$</v>
          </cell>
          <cell r="E31">
            <v>269.84000000000003</v>
          </cell>
        </row>
        <row r="32">
          <cell r="B32" t="str">
            <v>E003/044</v>
          </cell>
          <cell r="C32" t="str">
            <v>ZLF 150 AC*</v>
          </cell>
          <cell r="D32" t="str">
            <v>$</v>
          </cell>
          <cell r="E32">
            <v>481</v>
          </cell>
        </row>
        <row r="33">
          <cell r="B33" t="str">
            <v>E003/046</v>
          </cell>
          <cell r="C33" t="str">
            <v>GVR 50 AC*</v>
          </cell>
          <cell r="D33" t="str">
            <v>$</v>
          </cell>
          <cell r="E33">
            <v>156</v>
          </cell>
        </row>
        <row r="34">
          <cell r="B34" t="str">
            <v>E003/047</v>
          </cell>
          <cell r="C34" t="str">
            <v>GVR 100 AC*</v>
          </cell>
          <cell r="D34" t="str">
            <v>$</v>
          </cell>
          <cell r="E34">
            <v>156</v>
          </cell>
        </row>
        <row r="35">
          <cell r="B35" t="str">
            <v>E003/051</v>
          </cell>
          <cell r="C35" t="str">
            <v>ZLF 30 AC*</v>
          </cell>
          <cell r="D35" t="str">
            <v>$</v>
          </cell>
          <cell r="E35">
            <v>481</v>
          </cell>
        </row>
        <row r="36">
          <cell r="B36" t="str">
            <v>E003/062</v>
          </cell>
          <cell r="C36" t="str">
            <v>VLS 200A*</v>
          </cell>
          <cell r="D36" t="str">
            <v>€</v>
          </cell>
          <cell r="E36">
            <v>250.65999999999997</v>
          </cell>
        </row>
        <row r="37">
          <cell r="B37" t="str">
            <v>E003/063</v>
          </cell>
          <cell r="C37" t="str">
            <v>VLS 300A*</v>
          </cell>
          <cell r="D37" t="str">
            <v>€</v>
          </cell>
          <cell r="E37">
            <v>261.04999999999995</v>
          </cell>
        </row>
        <row r="38">
          <cell r="B38" t="str">
            <v>E003/064</v>
          </cell>
          <cell r="C38" t="str">
            <v>VLS 350A*</v>
          </cell>
          <cell r="D38" t="str">
            <v>€</v>
          </cell>
          <cell r="E38">
            <v>265.10999999999996</v>
          </cell>
        </row>
        <row r="39">
          <cell r="B39" t="str">
            <v>E003/065</v>
          </cell>
          <cell r="C39" t="str">
            <v>VLS 400A*</v>
          </cell>
          <cell r="D39" t="str">
            <v>€</v>
          </cell>
          <cell r="E39">
            <v>262.79999999999995</v>
          </cell>
        </row>
        <row r="40">
          <cell r="B40" t="str">
            <v>E003/066</v>
          </cell>
          <cell r="C40" t="str">
            <v>TCW 4000 AC*</v>
          </cell>
          <cell r="D40" t="str">
            <v>€</v>
          </cell>
          <cell r="E40">
            <v>509.17</v>
          </cell>
        </row>
        <row r="41">
          <cell r="B41" t="str">
            <v>E003/070</v>
          </cell>
          <cell r="C41" t="str">
            <v>VLS 064 RF</v>
          </cell>
          <cell r="D41" t="str">
            <v>€</v>
          </cell>
          <cell r="E41">
            <v>161.17000000000002</v>
          </cell>
        </row>
        <row r="42">
          <cell r="B42" t="str">
            <v>E003/072</v>
          </cell>
          <cell r="C42" t="str">
            <v>VC 225 ILR*</v>
          </cell>
          <cell r="D42" t="str">
            <v>€</v>
          </cell>
          <cell r="E42">
            <v>549</v>
          </cell>
        </row>
        <row r="43">
          <cell r="B43" t="str">
            <v>E003/079</v>
          </cell>
          <cell r="C43" t="str">
            <v>CFD-50</v>
          </cell>
          <cell r="D43" t="str">
            <v>€</v>
          </cell>
          <cell r="E43">
            <v>1166.5</v>
          </cell>
        </row>
        <row r="44">
          <cell r="B44" t="str">
            <v>E003/080</v>
          </cell>
          <cell r="C44" t="str">
            <v>GVR 51 LITE AC*</v>
          </cell>
          <cell r="D44" t="str">
            <v>€</v>
          </cell>
          <cell r="E44">
            <v>207</v>
          </cell>
        </row>
        <row r="45">
          <cell r="B45" t="str">
            <v>E003/081</v>
          </cell>
          <cell r="C45" t="str">
            <v>GVR 75 Lite*</v>
          </cell>
          <cell r="D45" t="str">
            <v>€</v>
          </cell>
          <cell r="E45">
            <v>207</v>
          </cell>
        </row>
        <row r="46">
          <cell r="B46" t="str">
            <v>E003/082</v>
          </cell>
          <cell r="C46" t="str">
            <v>GVR 99 Lite*</v>
          </cell>
          <cell r="D46" t="str">
            <v>€</v>
          </cell>
          <cell r="E46">
            <v>207</v>
          </cell>
        </row>
        <row r="47">
          <cell r="B47" t="str">
            <v>E003/083</v>
          </cell>
          <cell r="C47" t="str">
            <v>GVR 225 AC*</v>
          </cell>
          <cell r="D47" t="str">
            <v>€</v>
          </cell>
          <cell r="E47">
            <v>156</v>
          </cell>
        </row>
        <row r="48">
          <cell r="B48" t="str">
            <v>E3/85-M</v>
          </cell>
          <cell r="C48" t="str">
            <v xml:space="preserve">V 170 KE </v>
          </cell>
          <cell r="D48" t="str">
            <v>€</v>
          </cell>
          <cell r="E48">
            <v>166.71</v>
          </cell>
        </row>
        <row r="49">
          <cell r="B49" t="str">
            <v xml:space="preserve">E3/87-M </v>
          </cell>
          <cell r="C49" t="str">
            <v xml:space="preserve">V 110 KE </v>
          </cell>
          <cell r="D49" t="str">
            <v>€</v>
          </cell>
          <cell r="E49">
            <v>66.724999999999994</v>
          </cell>
        </row>
        <row r="50">
          <cell r="B50" t="str">
            <v xml:space="preserve">E3/91-M </v>
          </cell>
          <cell r="C50" t="str">
            <v>RCW 50 EK</v>
          </cell>
          <cell r="D50" t="str">
            <v>€</v>
          </cell>
          <cell r="E50">
            <v>136.77000000000001</v>
          </cell>
        </row>
        <row r="51">
          <cell r="B51" t="str">
            <v>E003/009</v>
          </cell>
          <cell r="C51" t="str">
            <v>MKS 044</v>
          </cell>
          <cell r="D51" t="str">
            <v>€</v>
          </cell>
          <cell r="E51">
            <v>437.57000000000011</v>
          </cell>
        </row>
        <row r="52">
          <cell r="B52" t="str">
            <v>E003/029</v>
          </cell>
          <cell r="C52" t="str">
            <v>HTC-60</v>
          </cell>
          <cell r="D52" t="str">
            <v>$</v>
          </cell>
          <cell r="E52">
            <v>249.35000000000002</v>
          </cell>
        </row>
        <row r="53">
          <cell r="B53" t="str">
            <v>E003/020</v>
          </cell>
          <cell r="C53" t="str">
            <v>BFRV 55*</v>
          </cell>
          <cell r="D53" t="str">
            <v>$</v>
          </cell>
          <cell r="E53">
            <v>430</v>
          </cell>
        </row>
        <row r="54">
          <cell r="B54" t="str">
            <v>E003/030</v>
          </cell>
          <cell r="C54" t="str">
            <v>TCW 3000 SDD</v>
          </cell>
          <cell r="D54" t="str">
            <v>€</v>
          </cell>
          <cell r="E54">
            <v>640.65000000000009</v>
          </cell>
        </row>
        <row r="55">
          <cell r="B55" t="str">
            <v>E003/035</v>
          </cell>
          <cell r="C55" t="str">
            <v>TCW 2000 SDD</v>
          </cell>
          <cell r="D55" t="str">
            <v>€</v>
          </cell>
          <cell r="E55">
            <v>649.60000000000014</v>
          </cell>
        </row>
        <row r="56">
          <cell r="B56" t="str">
            <v>E003/037</v>
          </cell>
          <cell r="C56" t="str">
            <v>ZLF 100 DC*</v>
          </cell>
          <cell r="D56" t="str">
            <v>$</v>
          </cell>
          <cell r="E56">
            <v>666</v>
          </cell>
        </row>
        <row r="57">
          <cell r="B57" t="str">
            <v>E003/039</v>
          </cell>
          <cell r="C57" t="str">
            <v>BFRV 15 SDD*</v>
          </cell>
          <cell r="D57" t="str">
            <v>$</v>
          </cell>
          <cell r="E57">
            <v>330</v>
          </cell>
        </row>
        <row r="58">
          <cell r="B58" t="str">
            <v>E003/040</v>
          </cell>
          <cell r="C58" t="str">
            <v>VC 200 SDD*</v>
          </cell>
          <cell r="D58" t="str">
            <v>€</v>
          </cell>
          <cell r="E58">
            <v>371</v>
          </cell>
        </row>
        <row r="59">
          <cell r="B59" t="str">
            <v>E003/041</v>
          </cell>
          <cell r="C59" t="str">
            <v>VLS 054 SDD*</v>
          </cell>
          <cell r="D59" t="str">
            <v>€</v>
          </cell>
          <cell r="E59">
            <v>468.76000000000005</v>
          </cell>
        </row>
        <row r="60">
          <cell r="B60" t="str">
            <v>E003/042</v>
          </cell>
          <cell r="C60" t="str">
            <v>TCW 40 SDD*</v>
          </cell>
          <cell r="D60" t="str">
            <v>€</v>
          </cell>
          <cell r="E60">
            <v>729.89000000000021</v>
          </cell>
        </row>
        <row r="61">
          <cell r="B61" t="str">
            <v>E003/043</v>
          </cell>
          <cell r="C61" t="str">
            <v>TCW 2043 SDD*</v>
          </cell>
          <cell r="D61" t="str">
            <v>€</v>
          </cell>
          <cell r="E61">
            <v>546.71</v>
          </cell>
        </row>
        <row r="62">
          <cell r="B62" t="str">
            <v>E003/045</v>
          </cell>
          <cell r="C62" t="str">
            <v>TCW 3043 SDD*</v>
          </cell>
          <cell r="D62" t="str">
            <v>€</v>
          </cell>
          <cell r="E62">
            <v>616.3900000000001</v>
          </cell>
        </row>
        <row r="63">
          <cell r="B63" t="str">
            <v>E003/048</v>
          </cell>
          <cell r="C63" t="str">
            <v>VC 150 SDD*</v>
          </cell>
          <cell r="D63" t="str">
            <v>€</v>
          </cell>
          <cell r="E63">
            <v>395</v>
          </cell>
        </row>
        <row r="64">
          <cell r="B64" t="str">
            <v>E003/049</v>
          </cell>
          <cell r="C64" t="str">
            <v>GVR 50DC SDD*</v>
          </cell>
          <cell r="D64" t="str">
            <v>$</v>
          </cell>
          <cell r="E64">
            <v>388</v>
          </cell>
        </row>
        <row r="65">
          <cell r="B65" t="str">
            <v>E003/050</v>
          </cell>
          <cell r="C65" t="str">
            <v>GVR 100DC (SureChill)*</v>
          </cell>
          <cell r="D65" t="str">
            <v>$</v>
          </cell>
          <cell r="E65">
            <v>388</v>
          </cell>
        </row>
        <row r="66">
          <cell r="B66" t="str">
            <v>E003/052</v>
          </cell>
          <cell r="C66" t="str">
            <v>ZLF 150DC*</v>
          </cell>
          <cell r="D66" t="str">
            <v>$</v>
          </cell>
          <cell r="E66">
            <v>709</v>
          </cell>
        </row>
        <row r="67">
          <cell r="B67" t="str">
            <v>E003/053</v>
          </cell>
          <cell r="C67" t="str">
            <v>VLS 094 SDD*</v>
          </cell>
          <cell r="D67" t="str">
            <v>€</v>
          </cell>
          <cell r="E67">
            <v>465.27000000000004</v>
          </cell>
        </row>
        <row r="68">
          <cell r="B68" t="str">
            <v>E003/054</v>
          </cell>
          <cell r="C68" t="str">
            <v>VLS 154 SDD*</v>
          </cell>
          <cell r="D68" t="str">
            <v>€</v>
          </cell>
          <cell r="E68">
            <v>458.21000000000004</v>
          </cell>
        </row>
        <row r="69">
          <cell r="B69" t="str">
            <v>E003/055</v>
          </cell>
          <cell r="C69" t="str">
            <v>ZLF 30DC SDD*</v>
          </cell>
          <cell r="D69" t="str">
            <v>$</v>
          </cell>
          <cell r="E69">
            <v>709</v>
          </cell>
        </row>
        <row r="70">
          <cell r="B70" t="str">
            <v>E003/056</v>
          </cell>
          <cell r="C70" t="str">
            <v>HTC-60H</v>
          </cell>
          <cell r="D70" t="str">
            <v>$</v>
          </cell>
          <cell r="E70">
            <v>319.13</v>
          </cell>
        </row>
        <row r="71">
          <cell r="B71" t="str">
            <v>E003/057</v>
          </cell>
          <cell r="C71" t="str">
            <v>HTCD-160*</v>
          </cell>
          <cell r="D71" t="str">
            <v>$</v>
          </cell>
          <cell r="E71">
            <v>323.44</v>
          </cell>
        </row>
        <row r="72">
          <cell r="B72" t="str">
            <v>E003/058</v>
          </cell>
          <cell r="C72" t="str">
            <v>VC 110 SDD*</v>
          </cell>
          <cell r="D72" t="str">
            <v>€</v>
          </cell>
          <cell r="E72">
            <v>371</v>
          </cell>
        </row>
        <row r="73">
          <cell r="B73" t="str">
            <v>E003/059</v>
          </cell>
          <cell r="C73" t="str">
            <v>VC 88 SDD*</v>
          </cell>
          <cell r="D73" t="str">
            <v>€</v>
          </cell>
          <cell r="E73">
            <v>371</v>
          </cell>
        </row>
        <row r="74">
          <cell r="B74" t="str">
            <v>E003/067</v>
          </cell>
          <cell r="C74" t="str">
            <v>TCW 15R SDD*</v>
          </cell>
          <cell r="D74" t="str">
            <v>€</v>
          </cell>
          <cell r="E74">
            <v>644.14</v>
          </cell>
        </row>
        <row r="75">
          <cell r="B75" t="str">
            <v>E003/068</v>
          </cell>
          <cell r="C75" t="str">
            <v>TCW 40R SDD*</v>
          </cell>
          <cell r="D75" t="str">
            <v>€</v>
          </cell>
          <cell r="E75">
            <v>706.87999999999988</v>
          </cell>
        </row>
        <row r="76">
          <cell r="B76" t="str">
            <v>E003/069</v>
          </cell>
          <cell r="C76" t="str">
            <v>VLS 024 SDD*</v>
          </cell>
          <cell r="D76" t="str">
            <v>€</v>
          </cell>
          <cell r="E76">
            <v>468.76000000000005</v>
          </cell>
        </row>
        <row r="77">
          <cell r="B77" t="str">
            <v>E003/074</v>
          </cell>
          <cell r="C77" t="str">
            <v>HTCD 90 SDD*</v>
          </cell>
          <cell r="D77" t="str">
            <v>$</v>
          </cell>
          <cell r="E77">
            <v>320.98</v>
          </cell>
        </row>
        <row r="78">
          <cell r="B78" t="str">
            <v>E003/075</v>
          </cell>
          <cell r="C78" t="str">
            <v>HTC 40 SDD*</v>
          </cell>
          <cell r="D78" t="str">
            <v>$</v>
          </cell>
          <cell r="E78">
            <v>320.98</v>
          </cell>
        </row>
        <row r="79">
          <cell r="B79" t="str">
            <v>E003/076</v>
          </cell>
          <cell r="C79" t="str">
            <v>HTC 110 SDD*</v>
          </cell>
          <cell r="D79" t="str">
            <v>$</v>
          </cell>
          <cell r="E79">
            <v>320.98</v>
          </cell>
        </row>
        <row r="80">
          <cell r="B80" t="str">
            <v>E003/077</v>
          </cell>
          <cell r="C80" t="str">
            <v>TCW 15 SDD*</v>
          </cell>
          <cell r="D80" t="str">
            <v>€</v>
          </cell>
          <cell r="E80">
            <v>543.12</v>
          </cell>
        </row>
        <row r="81">
          <cell r="B81" t="str">
            <v>E003/078</v>
          </cell>
          <cell r="C81" t="str">
            <v>VC 50 SDD*</v>
          </cell>
          <cell r="D81" t="str">
            <v>€</v>
          </cell>
          <cell r="E81">
            <v>663.84999999999991</v>
          </cell>
        </row>
        <row r="82">
          <cell r="B82" t="str">
            <v>E003/084</v>
          </cell>
          <cell r="C82" t="str">
            <v>VC 60 SDD*</v>
          </cell>
          <cell r="D82" t="str">
            <v>€</v>
          </cell>
          <cell r="E82">
            <v>615.54000000000008</v>
          </cell>
        </row>
        <row r="83">
          <cell r="B83" t="str">
            <v>E003/001</v>
          </cell>
          <cell r="C83" t="str">
            <v>TCW 2000 DC</v>
          </cell>
          <cell r="D83" t="str">
            <v>€</v>
          </cell>
          <cell r="E83">
            <v>430.66999999999996</v>
          </cell>
        </row>
        <row r="84">
          <cell r="B84" t="str">
            <v>E003/008</v>
          </cell>
          <cell r="C84" t="str">
            <v>TCW 3000 DC</v>
          </cell>
          <cell r="D84" t="str">
            <v>€</v>
          </cell>
          <cell r="E84">
            <v>601.76</v>
          </cell>
        </row>
        <row r="85">
          <cell r="B85" t="str">
            <v>E003/026</v>
          </cell>
          <cell r="C85" t="str">
            <v>VC 65-2</v>
          </cell>
          <cell r="D85" t="str">
            <v>€</v>
          </cell>
          <cell r="E85">
            <v>270</v>
          </cell>
        </row>
        <row r="86">
          <cell r="B86" t="str">
            <v>E003/027</v>
          </cell>
          <cell r="C86" t="str">
            <v>VC 150-2</v>
          </cell>
          <cell r="D86" t="str">
            <v>€</v>
          </cell>
          <cell r="E86">
            <v>270</v>
          </cell>
        </row>
        <row r="87">
          <cell r="B87" t="str">
            <v>E003/028</v>
          </cell>
          <cell r="C87" t="str">
            <v>VC 200-1</v>
          </cell>
          <cell r="D87" t="str">
            <v>€</v>
          </cell>
          <cell r="E87">
            <v>270</v>
          </cell>
        </row>
        <row r="88">
          <cell r="B88" t="str">
            <v>SP1</v>
          </cell>
          <cell r="C88" t="str">
            <v>Small solar array</v>
          </cell>
          <cell r="D88" t="str">
            <v>$</v>
          </cell>
          <cell r="E88">
            <v>1500</v>
          </cell>
        </row>
        <row r="89">
          <cell r="B89" t="str">
            <v>SP2</v>
          </cell>
          <cell r="C89" t="str">
            <v>Med solar array</v>
          </cell>
          <cell r="D89" t="str">
            <v>$</v>
          </cell>
          <cell r="E89">
            <v>2000</v>
          </cell>
        </row>
        <row r="90">
          <cell r="B90" t="str">
            <v>SP3</v>
          </cell>
          <cell r="C90" t="str">
            <v>Large solar array</v>
          </cell>
          <cell r="D90" t="str">
            <v>$</v>
          </cell>
          <cell r="E90">
            <v>3000</v>
          </cell>
        </row>
        <row r="91">
          <cell r="D91" t="str">
            <v>$</v>
          </cell>
          <cell r="E91">
            <v>1500</v>
          </cell>
        </row>
        <row r="92">
          <cell r="C92" t="str">
            <v>Solar battery</v>
          </cell>
          <cell r="D92" t="str">
            <v>$</v>
          </cell>
          <cell r="E92">
            <v>268.33</v>
          </cell>
        </row>
      </sheetData>
      <sheetData sheetId="30">
        <row r="5">
          <cell r="U5">
            <v>418.69300000000004</v>
          </cell>
        </row>
        <row r="6">
          <cell r="U6">
            <v>592.36</v>
          </cell>
        </row>
        <row r="7">
          <cell r="U7">
            <v>391.97500000000002</v>
          </cell>
        </row>
        <row r="8">
          <cell r="U8">
            <v>146.40666666666667</v>
          </cell>
        </row>
        <row r="9">
          <cell r="U9">
            <v>436.94666666666672</v>
          </cell>
        </row>
        <row r="10">
          <cell r="U10">
            <v>427.45666666666671</v>
          </cell>
        </row>
        <row r="11">
          <cell r="U11">
            <v>282.18666666666667</v>
          </cell>
        </row>
        <row r="12">
          <cell r="U12">
            <v>337.66666666666669</v>
          </cell>
        </row>
        <row r="13">
          <cell r="U13">
            <v>363.2166666666667</v>
          </cell>
        </row>
        <row r="14">
          <cell r="U14">
            <v>360.29666666666662</v>
          </cell>
        </row>
        <row r="15">
          <cell r="U15">
            <v>364.67666666666662</v>
          </cell>
        </row>
        <row r="16">
          <cell r="U16">
            <v>275.61666666666667</v>
          </cell>
        </row>
        <row r="17">
          <cell r="U17">
            <v>118.66666666666666</v>
          </cell>
        </row>
        <row r="18">
          <cell r="U18">
            <v>165.38666666666666</v>
          </cell>
        </row>
        <row r="19">
          <cell r="U19">
            <v>216.48666666666668</v>
          </cell>
        </row>
        <row r="20">
          <cell r="U20">
            <v>352.26666666666665</v>
          </cell>
        </row>
        <row r="21">
          <cell r="U21">
            <v>371.24666666666667</v>
          </cell>
        </row>
        <row r="22">
          <cell r="U22">
            <v>256.63666666666666</v>
          </cell>
        </row>
        <row r="23">
          <cell r="U23">
            <v>343.50666666666666</v>
          </cell>
        </row>
        <row r="24">
          <cell r="U24">
            <v>255.17666666666668</v>
          </cell>
        </row>
        <row r="25">
          <cell r="U25">
            <v>218.67666666666668</v>
          </cell>
        </row>
        <row r="26">
          <cell r="U26">
            <v>178.52666666666664</v>
          </cell>
        </row>
        <row r="27">
          <cell r="U27">
            <v>286.56666666666661</v>
          </cell>
        </row>
        <row r="28">
          <cell r="U28">
            <v>170.49666666666667</v>
          </cell>
        </row>
        <row r="29">
          <cell r="U29">
            <v>166.84666666666666</v>
          </cell>
        </row>
        <row r="30">
          <cell r="U30">
            <v>163.19666666666666</v>
          </cell>
        </row>
        <row r="31">
          <cell r="U31">
            <v>206.26666666666665</v>
          </cell>
        </row>
        <row r="32">
          <cell r="U32">
            <v>261.74666666666667</v>
          </cell>
        </row>
        <row r="33">
          <cell r="U33">
            <v>269.04666666666668</v>
          </cell>
        </row>
        <row r="34">
          <cell r="U34">
            <v>263.20666666666671</v>
          </cell>
        </row>
        <row r="35">
          <cell r="U35">
            <v>159.54666666666665</v>
          </cell>
        </row>
        <row r="36">
          <cell r="U36">
            <v>173.41666666666666</v>
          </cell>
        </row>
        <row r="37">
          <cell r="U37">
            <v>241.45266666666666</v>
          </cell>
        </row>
        <row r="38">
          <cell r="U38">
            <v>160.27666666666664</v>
          </cell>
        </row>
        <row r="39">
          <cell r="U39">
            <v>169.03666666666666</v>
          </cell>
        </row>
        <row r="40">
          <cell r="U40">
            <v>163.92666666666665</v>
          </cell>
        </row>
        <row r="41">
          <cell r="U41">
            <v>167.57666666666665</v>
          </cell>
        </row>
        <row r="42">
          <cell r="U42">
            <v>180.71666666666667</v>
          </cell>
        </row>
        <row r="43">
          <cell r="U43">
            <v>228.16666666666666</v>
          </cell>
        </row>
        <row r="44">
          <cell r="U44">
            <v>177.28566666666666</v>
          </cell>
        </row>
        <row r="45">
          <cell r="U45">
            <v>174.14666666666668</v>
          </cell>
        </row>
        <row r="46">
          <cell r="U46">
            <v>267.5866666666667</v>
          </cell>
        </row>
        <row r="47">
          <cell r="U47">
            <v>225.97666666666666</v>
          </cell>
        </row>
        <row r="48">
          <cell r="U48">
            <v>208.45666666666665</v>
          </cell>
        </row>
        <row r="49">
          <cell r="U49">
            <v>267.5866666666667</v>
          </cell>
        </row>
        <row r="50">
          <cell r="U50">
            <v>690.47</v>
          </cell>
        </row>
        <row r="51">
          <cell r="U51">
            <v>306.125</v>
          </cell>
        </row>
        <row r="52">
          <cell r="U52">
            <v>434.24</v>
          </cell>
        </row>
        <row r="53">
          <cell r="U53">
            <v>107.5</v>
          </cell>
        </row>
        <row r="54">
          <cell r="U54">
            <v>107.5</v>
          </cell>
        </row>
        <row r="55">
          <cell r="U55">
            <v>107.5</v>
          </cell>
        </row>
        <row r="56">
          <cell r="U56">
            <v>107.5</v>
          </cell>
        </row>
        <row r="57">
          <cell r="U57">
            <v>107.5</v>
          </cell>
        </row>
        <row r="58">
          <cell r="U58">
            <v>107.5</v>
          </cell>
        </row>
        <row r="59">
          <cell r="U59">
            <v>107.5</v>
          </cell>
        </row>
        <row r="60">
          <cell r="U60">
            <v>107.5</v>
          </cell>
        </row>
        <row r="61">
          <cell r="U61">
            <v>107.5</v>
          </cell>
        </row>
        <row r="62">
          <cell r="U62">
            <v>107.5</v>
          </cell>
        </row>
        <row r="63">
          <cell r="U63">
            <v>107.5</v>
          </cell>
        </row>
        <row r="64">
          <cell r="U64">
            <v>107.5</v>
          </cell>
        </row>
        <row r="65">
          <cell r="U65">
            <v>107.5</v>
          </cell>
        </row>
        <row r="66">
          <cell r="U66">
            <v>107.5</v>
          </cell>
        </row>
        <row r="67">
          <cell r="U67">
            <v>107.5</v>
          </cell>
        </row>
        <row r="68">
          <cell r="U68">
            <v>107.5</v>
          </cell>
        </row>
        <row r="69">
          <cell r="U69">
            <v>107.5</v>
          </cell>
        </row>
        <row r="70">
          <cell r="U70">
            <v>107.5</v>
          </cell>
        </row>
        <row r="71">
          <cell r="U71">
            <v>107.5</v>
          </cell>
        </row>
        <row r="72">
          <cell r="U72">
            <v>107.5</v>
          </cell>
        </row>
        <row r="73">
          <cell r="U73">
            <v>107.5</v>
          </cell>
        </row>
        <row r="74">
          <cell r="U74">
            <v>107.5</v>
          </cell>
        </row>
        <row r="75">
          <cell r="U75">
            <v>107.5</v>
          </cell>
        </row>
        <row r="76">
          <cell r="U76">
            <v>107.5</v>
          </cell>
        </row>
        <row r="77">
          <cell r="U77">
            <v>107.5</v>
          </cell>
        </row>
        <row r="78">
          <cell r="U78">
            <v>107.5</v>
          </cell>
        </row>
        <row r="79">
          <cell r="U79">
            <v>107.5</v>
          </cell>
        </row>
        <row r="80">
          <cell r="U80">
            <v>107.5</v>
          </cell>
        </row>
        <row r="81">
          <cell r="U81">
            <v>107.5</v>
          </cell>
        </row>
        <row r="82">
          <cell r="U82">
            <v>107.5</v>
          </cell>
        </row>
        <row r="83">
          <cell r="U83">
            <v>107.5</v>
          </cell>
        </row>
        <row r="84">
          <cell r="U84">
            <v>107.5</v>
          </cell>
        </row>
        <row r="85">
          <cell r="U85">
            <v>181.15546666666665</v>
          </cell>
        </row>
        <row r="86">
          <cell r="U86">
            <v>181.15546666666665</v>
          </cell>
        </row>
        <row r="87">
          <cell r="U87">
            <v>181.15546666666665</v>
          </cell>
        </row>
        <row r="88">
          <cell r="U88">
            <v>181.15546666666665</v>
          </cell>
        </row>
        <row r="89">
          <cell r="U89">
            <v>181.15546666666665</v>
          </cell>
        </row>
        <row r="90">
          <cell r="U90">
            <v>1224</v>
          </cell>
        </row>
        <row r="91">
          <cell r="U91">
            <v>2684</v>
          </cell>
        </row>
        <row r="92">
          <cell r="U92">
            <v>2684</v>
          </cell>
        </row>
        <row r="93">
          <cell r="U93">
            <v>1224</v>
          </cell>
        </row>
        <row r="94">
          <cell r="U94">
            <v>2100</v>
          </cell>
        </row>
        <row r="95">
          <cell r="U95">
            <v>2684</v>
          </cell>
        </row>
        <row r="96">
          <cell r="U96">
            <v>525.39</v>
          </cell>
        </row>
        <row r="97">
          <cell r="U97">
            <v>844.40000000000009</v>
          </cell>
        </row>
        <row r="98">
          <cell r="U98">
            <v>1238.6000000000001</v>
          </cell>
        </row>
        <row r="99">
          <cell r="U99">
            <v>4071</v>
          </cell>
        </row>
        <row r="100">
          <cell r="U100">
            <v>4071</v>
          </cell>
        </row>
        <row r="101">
          <cell r="U101">
            <v>1002.0800000000002</v>
          </cell>
        </row>
        <row r="102">
          <cell r="U102">
            <v>5385.0000000000009</v>
          </cell>
        </row>
        <row r="103">
          <cell r="U103">
            <v>4947</v>
          </cell>
        </row>
        <row r="104">
          <cell r="U104">
            <v>1790.4800000000002</v>
          </cell>
        </row>
        <row r="105">
          <cell r="U105">
            <v>66</v>
          </cell>
        </row>
        <row r="106">
          <cell r="U106">
            <v>66</v>
          </cell>
        </row>
        <row r="107">
          <cell r="U107">
            <v>66</v>
          </cell>
        </row>
      </sheetData>
      <sheetData sheetId="31"/>
      <sheetData sheetId="32">
        <row r="1">
          <cell r="A1" t="str">
            <v>Cash Flow data</v>
          </cell>
        </row>
        <row r="4">
          <cell r="A4" t="str">
            <v>Technology</v>
          </cell>
        </row>
        <row r="5">
          <cell r="A5" t="str">
            <v>Gas</v>
          </cell>
        </row>
        <row r="6">
          <cell r="A6" t="str">
            <v>Gas</v>
          </cell>
        </row>
        <row r="7">
          <cell r="A7" t="str">
            <v>Gas</v>
          </cell>
        </row>
        <row r="8">
          <cell r="A8" t="str">
            <v>Freezer</v>
          </cell>
        </row>
        <row r="9">
          <cell r="A9" t="str">
            <v>Freezer</v>
          </cell>
        </row>
        <row r="10">
          <cell r="A10" t="str">
            <v>Freezer</v>
          </cell>
        </row>
        <row r="11">
          <cell r="A11" t="str">
            <v>Freezer</v>
          </cell>
        </row>
        <row r="12">
          <cell r="A12" t="str">
            <v>Freezer</v>
          </cell>
        </row>
        <row r="13">
          <cell r="A13" t="str">
            <v>Freezer</v>
          </cell>
        </row>
        <row r="14">
          <cell r="A14" t="str">
            <v>Freezer</v>
          </cell>
        </row>
        <row r="15">
          <cell r="A15" t="str">
            <v>Freezer</v>
          </cell>
        </row>
        <row r="16">
          <cell r="A16" t="str">
            <v>Freezer</v>
          </cell>
        </row>
        <row r="17">
          <cell r="A17" t="str">
            <v>Freezer</v>
          </cell>
        </row>
        <row r="18">
          <cell r="A18" t="str">
            <v>ILR</v>
          </cell>
        </row>
        <row r="19">
          <cell r="A19" t="str">
            <v>ILR</v>
          </cell>
        </row>
        <row r="20">
          <cell r="A20" t="str">
            <v>ILR</v>
          </cell>
        </row>
        <row r="21">
          <cell r="A21" t="str">
            <v>ILR</v>
          </cell>
        </row>
        <row r="22">
          <cell r="A22" t="str">
            <v>ILR</v>
          </cell>
        </row>
        <row r="23">
          <cell r="A23" t="str">
            <v>ILR</v>
          </cell>
        </row>
        <row r="24">
          <cell r="A24" t="str">
            <v>ILR</v>
          </cell>
        </row>
        <row r="25">
          <cell r="A25" t="str">
            <v>ILR</v>
          </cell>
        </row>
        <row r="26">
          <cell r="A26" t="str">
            <v>ILR</v>
          </cell>
        </row>
        <row r="27">
          <cell r="A27" t="str">
            <v>ILR</v>
          </cell>
        </row>
        <row r="28">
          <cell r="A28" t="str">
            <v>ILR</v>
          </cell>
        </row>
        <row r="29">
          <cell r="A29" t="str">
            <v>ILR</v>
          </cell>
        </row>
        <row r="30">
          <cell r="A30" t="str">
            <v>ILR</v>
          </cell>
        </row>
        <row r="31">
          <cell r="A31" t="str">
            <v>ILR</v>
          </cell>
        </row>
        <row r="32">
          <cell r="A32" t="str">
            <v>ILR</v>
          </cell>
        </row>
        <row r="33">
          <cell r="A33" t="str">
            <v>ILR</v>
          </cell>
        </row>
        <row r="34">
          <cell r="A34" t="str">
            <v>ILR</v>
          </cell>
        </row>
        <row r="35">
          <cell r="A35" t="str">
            <v>ILR</v>
          </cell>
        </row>
        <row r="36">
          <cell r="A36" t="str">
            <v>ILR</v>
          </cell>
        </row>
        <row r="37">
          <cell r="A37" t="str">
            <v>ILR</v>
          </cell>
        </row>
        <row r="38">
          <cell r="A38" t="str">
            <v>ILR</v>
          </cell>
        </row>
        <row r="39">
          <cell r="A39" t="str">
            <v>ILR</v>
          </cell>
        </row>
        <row r="40">
          <cell r="A40" t="str">
            <v>ILR</v>
          </cell>
        </row>
        <row r="41">
          <cell r="A41" t="str">
            <v>ILR</v>
          </cell>
        </row>
        <row r="42">
          <cell r="A42" t="str">
            <v>ILR</v>
          </cell>
        </row>
        <row r="43">
          <cell r="A43" t="str">
            <v>ILR</v>
          </cell>
        </row>
        <row r="44">
          <cell r="A44" t="str">
            <v>ILR</v>
          </cell>
        </row>
        <row r="45">
          <cell r="A45" t="str">
            <v>ILR</v>
          </cell>
        </row>
        <row r="46">
          <cell r="A46" t="str">
            <v>ILR</v>
          </cell>
        </row>
        <row r="47">
          <cell r="A47" t="str">
            <v>ILR</v>
          </cell>
        </row>
        <row r="48">
          <cell r="A48" t="str">
            <v>ILR</v>
          </cell>
        </row>
        <row r="49">
          <cell r="A49" t="str">
            <v>ILR</v>
          </cell>
        </row>
        <row r="50">
          <cell r="A50" t="str">
            <v>Kerosene</v>
          </cell>
        </row>
        <row r="51">
          <cell r="A51" t="str">
            <v>Kerosene</v>
          </cell>
        </row>
        <row r="52">
          <cell r="A52" t="str">
            <v>Kerosene</v>
          </cell>
        </row>
        <row r="53">
          <cell r="A53" t="str">
            <v>SDD</v>
          </cell>
        </row>
        <row r="54">
          <cell r="A54" t="str">
            <v>SDD</v>
          </cell>
        </row>
        <row r="55">
          <cell r="A55" t="str">
            <v>SDD</v>
          </cell>
        </row>
        <row r="56">
          <cell r="A56" t="str">
            <v>SDD</v>
          </cell>
        </row>
        <row r="57">
          <cell r="A57" t="str">
            <v>SDD</v>
          </cell>
        </row>
        <row r="58">
          <cell r="A58" t="str">
            <v>SDD</v>
          </cell>
        </row>
        <row r="59">
          <cell r="A59" t="str">
            <v>SDD</v>
          </cell>
        </row>
        <row r="60">
          <cell r="A60" t="str">
            <v>SDD</v>
          </cell>
        </row>
        <row r="61">
          <cell r="A61" t="str">
            <v>SDD</v>
          </cell>
        </row>
        <row r="62">
          <cell r="A62" t="str">
            <v>SDD</v>
          </cell>
        </row>
        <row r="63">
          <cell r="A63" t="str">
            <v>SDD</v>
          </cell>
        </row>
        <row r="64">
          <cell r="A64" t="str">
            <v>SDD</v>
          </cell>
        </row>
        <row r="65">
          <cell r="A65" t="str">
            <v>SDD</v>
          </cell>
        </row>
        <row r="66">
          <cell r="A66" t="str">
            <v>SDD</v>
          </cell>
        </row>
        <row r="67">
          <cell r="A67" t="str">
            <v>SDD</v>
          </cell>
        </row>
        <row r="68">
          <cell r="A68" t="str">
            <v>SDD</v>
          </cell>
        </row>
        <row r="69">
          <cell r="A69" t="str">
            <v>SDD</v>
          </cell>
        </row>
        <row r="70">
          <cell r="A70" t="str">
            <v>SDD</v>
          </cell>
        </row>
        <row r="71">
          <cell r="A71" t="str">
            <v>SDD</v>
          </cell>
        </row>
        <row r="72">
          <cell r="A72" t="str">
            <v>SDD</v>
          </cell>
        </row>
        <row r="73">
          <cell r="A73" t="str">
            <v>SDD</v>
          </cell>
        </row>
        <row r="74">
          <cell r="A74" t="str">
            <v>SDD</v>
          </cell>
        </row>
        <row r="75">
          <cell r="A75" t="str">
            <v>SDD</v>
          </cell>
        </row>
        <row r="76">
          <cell r="A76" t="str">
            <v>SDD</v>
          </cell>
        </row>
        <row r="77">
          <cell r="A77" t="str">
            <v>SDD</v>
          </cell>
        </row>
        <row r="78">
          <cell r="A78" t="str">
            <v>SDD</v>
          </cell>
        </row>
        <row r="79">
          <cell r="A79" t="str">
            <v>SDD</v>
          </cell>
        </row>
        <row r="80">
          <cell r="A80" t="str">
            <v>SDD</v>
          </cell>
        </row>
        <row r="81">
          <cell r="A81" t="str">
            <v>SDD</v>
          </cell>
        </row>
        <row r="82">
          <cell r="A82" t="str">
            <v>SDD</v>
          </cell>
        </row>
        <row r="83">
          <cell r="A83" t="str">
            <v>SDD</v>
          </cell>
        </row>
        <row r="84">
          <cell r="A84" t="str">
            <v>SDD</v>
          </cell>
        </row>
        <row r="85">
          <cell r="A85" t="str">
            <v>Solar w battery</v>
          </cell>
        </row>
        <row r="86">
          <cell r="A86" t="str">
            <v>Solar w battery</v>
          </cell>
        </row>
        <row r="87">
          <cell r="A87" t="str">
            <v>Solar w battery</v>
          </cell>
        </row>
        <row r="88">
          <cell r="A88" t="str">
            <v>Solar w battery</v>
          </cell>
        </row>
        <row r="89">
          <cell r="A89" t="str">
            <v>Solar w battery</v>
          </cell>
        </row>
        <row r="90">
          <cell r="A90" t="str">
            <v>WICR FR</v>
          </cell>
        </row>
        <row r="91">
          <cell r="A91" t="str">
            <v>WICR FR</v>
          </cell>
        </row>
        <row r="92">
          <cell r="A92" t="str">
            <v>WICR FR</v>
          </cell>
        </row>
        <row r="93">
          <cell r="A93" t="str">
            <v>WICR FR</v>
          </cell>
        </row>
        <row r="94">
          <cell r="A94" t="str">
            <v>WICR FR</v>
          </cell>
        </row>
        <row r="95">
          <cell r="A95" t="str">
            <v>WICR FR</v>
          </cell>
        </row>
        <row r="96">
          <cell r="A96" t="str">
            <v>WICR FR</v>
          </cell>
        </row>
        <row r="97">
          <cell r="A97" t="str">
            <v>WICR FR</v>
          </cell>
        </row>
        <row r="98">
          <cell r="A98" t="str">
            <v>WICR FR</v>
          </cell>
        </row>
        <row r="99">
          <cell r="A99" t="str">
            <v>WICR FR</v>
          </cell>
        </row>
        <row r="100">
          <cell r="A100" t="str">
            <v>WICR FR</v>
          </cell>
        </row>
        <row r="101">
          <cell r="A101" t="str">
            <v>WICR FR</v>
          </cell>
        </row>
        <row r="102">
          <cell r="A102" t="str">
            <v>WICR FR</v>
          </cell>
        </row>
        <row r="103">
          <cell r="A103" t="str">
            <v>WICR FR</v>
          </cell>
        </row>
        <row r="104">
          <cell r="A104" t="str">
            <v>WICR FR</v>
          </cell>
        </row>
        <row r="105">
          <cell r="A105" t="str">
            <v>LT passive</v>
          </cell>
        </row>
        <row r="106">
          <cell r="A106" t="str">
            <v>LT passive</v>
          </cell>
        </row>
        <row r="107">
          <cell r="A107" t="str">
            <v>LT passive</v>
          </cell>
        </row>
        <row r="108">
          <cell r="A108" t="str">
            <v>Gas</v>
          </cell>
        </row>
        <row r="109">
          <cell r="A109" t="str">
            <v>Gas</v>
          </cell>
        </row>
        <row r="110">
          <cell r="A110" t="str">
            <v>Gas</v>
          </cell>
        </row>
        <row r="111">
          <cell r="A111" t="str">
            <v>Freezer</v>
          </cell>
        </row>
        <row r="112">
          <cell r="A112" t="str">
            <v>Freezer</v>
          </cell>
        </row>
        <row r="113">
          <cell r="A113" t="str">
            <v>Freezer</v>
          </cell>
        </row>
        <row r="114">
          <cell r="A114" t="str">
            <v>Freezer</v>
          </cell>
        </row>
        <row r="115">
          <cell r="A115" t="str">
            <v>Freezer</v>
          </cell>
        </row>
        <row r="116">
          <cell r="A116" t="str">
            <v>Freezer</v>
          </cell>
        </row>
        <row r="117">
          <cell r="A117" t="str">
            <v>Freezer</v>
          </cell>
        </row>
        <row r="118">
          <cell r="A118" t="str">
            <v>Freezer</v>
          </cell>
        </row>
        <row r="119">
          <cell r="A119" t="str">
            <v>Freezer</v>
          </cell>
        </row>
        <row r="120">
          <cell r="A120" t="str">
            <v>Freezer</v>
          </cell>
        </row>
        <row r="121">
          <cell r="A121" t="str">
            <v>ILR</v>
          </cell>
        </row>
        <row r="122">
          <cell r="A122" t="str">
            <v>ILR</v>
          </cell>
        </row>
        <row r="123">
          <cell r="A123" t="str">
            <v>ILR</v>
          </cell>
        </row>
        <row r="124">
          <cell r="A124" t="str">
            <v>ILR</v>
          </cell>
        </row>
        <row r="125">
          <cell r="A125" t="str">
            <v>ILR</v>
          </cell>
        </row>
        <row r="126">
          <cell r="A126" t="str">
            <v>ILR</v>
          </cell>
        </row>
        <row r="127">
          <cell r="A127" t="str">
            <v>ILR</v>
          </cell>
        </row>
        <row r="128">
          <cell r="A128" t="str">
            <v>ILR</v>
          </cell>
        </row>
        <row r="129">
          <cell r="A129" t="str">
            <v>ILR</v>
          </cell>
        </row>
        <row r="130">
          <cell r="A130" t="str">
            <v>ILR</v>
          </cell>
        </row>
        <row r="131">
          <cell r="A131" t="str">
            <v>ILR</v>
          </cell>
        </row>
        <row r="132">
          <cell r="A132" t="str">
            <v>ILR</v>
          </cell>
        </row>
        <row r="133">
          <cell r="A133" t="str">
            <v>ILR</v>
          </cell>
        </row>
        <row r="134">
          <cell r="A134" t="str">
            <v>ILR</v>
          </cell>
        </row>
        <row r="135">
          <cell r="A135" t="str">
            <v>ILR</v>
          </cell>
        </row>
        <row r="136">
          <cell r="A136" t="str">
            <v>ILR</v>
          </cell>
        </row>
        <row r="137">
          <cell r="A137" t="str">
            <v>ILR</v>
          </cell>
        </row>
        <row r="138">
          <cell r="A138" t="str">
            <v>ILR</v>
          </cell>
        </row>
        <row r="139">
          <cell r="A139" t="str">
            <v>ILR</v>
          </cell>
        </row>
        <row r="140">
          <cell r="A140" t="str">
            <v>ILR</v>
          </cell>
        </row>
        <row r="141">
          <cell r="A141" t="str">
            <v>ILR</v>
          </cell>
        </row>
        <row r="142">
          <cell r="A142" t="str">
            <v>ILR</v>
          </cell>
        </row>
        <row r="143">
          <cell r="A143" t="str">
            <v>ILR</v>
          </cell>
        </row>
        <row r="144">
          <cell r="A144" t="str">
            <v>ILR</v>
          </cell>
        </row>
        <row r="145">
          <cell r="A145" t="str">
            <v>ILR</v>
          </cell>
        </row>
        <row r="146">
          <cell r="A146" t="str">
            <v>ILR</v>
          </cell>
        </row>
        <row r="147">
          <cell r="A147" t="str">
            <v>ILR</v>
          </cell>
        </row>
        <row r="148">
          <cell r="A148" t="str">
            <v>ILR</v>
          </cell>
        </row>
        <row r="149">
          <cell r="A149" t="str">
            <v>ILR</v>
          </cell>
        </row>
        <row r="150">
          <cell r="A150" t="str">
            <v>ILR</v>
          </cell>
        </row>
        <row r="151">
          <cell r="A151" t="str">
            <v>ILR</v>
          </cell>
        </row>
        <row r="152">
          <cell r="A152" t="str">
            <v>ILR</v>
          </cell>
        </row>
        <row r="153">
          <cell r="A153" t="str">
            <v>Kerosene</v>
          </cell>
        </row>
        <row r="154">
          <cell r="A154" t="str">
            <v>Kerosene</v>
          </cell>
        </row>
        <row r="155">
          <cell r="A155" t="str">
            <v>Kerosene</v>
          </cell>
        </row>
        <row r="156">
          <cell r="A156" t="str">
            <v>SDD</v>
          </cell>
        </row>
        <row r="157">
          <cell r="A157" t="str">
            <v>SDD</v>
          </cell>
        </row>
        <row r="158">
          <cell r="A158" t="str">
            <v>SDD</v>
          </cell>
        </row>
        <row r="159">
          <cell r="A159" t="str">
            <v>SDD</v>
          </cell>
        </row>
        <row r="160">
          <cell r="A160" t="str">
            <v>SDD</v>
          </cell>
        </row>
        <row r="161">
          <cell r="A161" t="str">
            <v>SDD</v>
          </cell>
        </row>
        <row r="162">
          <cell r="A162" t="str">
            <v>SDD</v>
          </cell>
        </row>
        <row r="163">
          <cell r="A163" t="str">
            <v>SDD</v>
          </cell>
        </row>
        <row r="164">
          <cell r="A164" t="str">
            <v>SDD</v>
          </cell>
        </row>
        <row r="165">
          <cell r="A165" t="str">
            <v>SDD</v>
          </cell>
        </row>
        <row r="166">
          <cell r="A166" t="str">
            <v>SDD</v>
          </cell>
        </row>
        <row r="167">
          <cell r="A167" t="str">
            <v>SDD</v>
          </cell>
        </row>
        <row r="168">
          <cell r="A168" t="str">
            <v>SDD</v>
          </cell>
        </row>
        <row r="169">
          <cell r="A169" t="str">
            <v>SDD</v>
          </cell>
        </row>
        <row r="170">
          <cell r="A170" t="str">
            <v>SDD</v>
          </cell>
        </row>
        <row r="171">
          <cell r="A171" t="str">
            <v>SDD</v>
          </cell>
        </row>
        <row r="172">
          <cell r="A172" t="str">
            <v>SDD</v>
          </cell>
        </row>
        <row r="173">
          <cell r="A173" t="str">
            <v>SDD</v>
          </cell>
        </row>
        <row r="174">
          <cell r="A174" t="str">
            <v>SDD</v>
          </cell>
        </row>
        <row r="175">
          <cell r="A175" t="str">
            <v>SDD</v>
          </cell>
        </row>
        <row r="176">
          <cell r="A176" t="str">
            <v>SDD</v>
          </cell>
        </row>
        <row r="177">
          <cell r="A177" t="str">
            <v>SDD</v>
          </cell>
        </row>
        <row r="178">
          <cell r="A178" t="str">
            <v>SDD</v>
          </cell>
        </row>
        <row r="179">
          <cell r="A179" t="str">
            <v>SDD</v>
          </cell>
        </row>
        <row r="180">
          <cell r="A180" t="str">
            <v>SDD</v>
          </cell>
        </row>
        <row r="181">
          <cell r="A181" t="str">
            <v>SDD</v>
          </cell>
        </row>
        <row r="182">
          <cell r="A182" t="str">
            <v>SDD</v>
          </cell>
        </row>
        <row r="183">
          <cell r="A183" t="str">
            <v>SDD</v>
          </cell>
        </row>
        <row r="184">
          <cell r="A184" t="str">
            <v>SDD</v>
          </cell>
        </row>
        <row r="185">
          <cell r="A185" t="str">
            <v>SDD</v>
          </cell>
        </row>
        <row r="186">
          <cell r="A186" t="str">
            <v>SDD</v>
          </cell>
        </row>
        <row r="187">
          <cell r="A187" t="str">
            <v>SDD</v>
          </cell>
        </row>
        <row r="188">
          <cell r="A188" t="str">
            <v>Solar w battery</v>
          </cell>
        </row>
        <row r="189">
          <cell r="A189" t="str">
            <v>Solar w battery</v>
          </cell>
        </row>
        <row r="190">
          <cell r="A190" t="str">
            <v>Solar w battery</v>
          </cell>
        </row>
        <row r="191">
          <cell r="A191" t="str">
            <v>Solar w battery</v>
          </cell>
        </row>
        <row r="192">
          <cell r="A192" t="str">
            <v>Solar w battery</v>
          </cell>
        </row>
        <row r="193">
          <cell r="A193" t="str">
            <v>WICR FR</v>
          </cell>
        </row>
        <row r="194">
          <cell r="A194" t="str">
            <v>WICR FR</v>
          </cell>
        </row>
        <row r="195">
          <cell r="A195" t="str">
            <v>WICR FR</v>
          </cell>
        </row>
        <row r="196">
          <cell r="A196" t="str">
            <v>WICR FR</v>
          </cell>
        </row>
        <row r="197">
          <cell r="A197" t="str">
            <v>WICR FR</v>
          </cell>
        </row>
        <row r="198">
          <cell r="A198" t="str">
            <v>WICR FR</v>
          </cell>
        </row>
        <row r="199">
          <cell r="A199" t="str">
            <v>WICR FR</v>
          </cell>
        </row>
        <row r="200">
          <cell r="A200" t="str">
            <v>WICR FR</v>
          </cell>
        </row>
        <row r="201">
          <cell r="A201" t="str">
            <v>WICR FR</v>
          </cell>
        </row>
        <row r="202">
          <cell r="A202" t="str">
            <v>WICR FR</v>
          </cell>
        </row>
        <row r="203">
          <cell r="A203" t="str">
            <v>WICR FR</v>
          </cell>
        </row>
        <row r="204">
          <cell r="A204" t="str">
            <v>WICR FR</v>
          </cell>
        </row>
        <row r="205">
          <cell r="A205" t="str">
            <v>WICR FR</v>
          </cell>
        </row>
        <row r="206">
          <cell r="A206" t="str">
            <v>WICR FR</v>
          </cell>
        </row>
        <row r="207">
          <cell r="A207" t="str">
            <v>WICR FR</v>
          </cell>
        </row>
        <row r="208">
          <cell r="A208" t="str">
            <v>LT passive</v>
          </cell>
        </row>
        <row r="209">
          <cell r="A209" t="str">
            <v>LT passive</v>
          </cell>
        </row>
        <row r="210">
          <cell r="A210" t="str">
            <v>LT passive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Inputs"/>
      <sheetName val="OpBS"/>
      <sheetName val="IS"/>
      <sheetName val="BSCF"/>
      <sheetName val="Ratios"/>
      <sheetName val="AcqIS"/>
      <sheetName val="AcqBSCF"/>
      <sheetName val="AcqRat"/>
      <sheetName val="AcqDCF1"/>
      <sheetName val="AcqDCF2"/>
      <sheetName val="TargIS"/>
      <sheetName val="TargSeg IS"/>
      <sheetName val="TargBSCF"/>
      <sheetName val="TargRat"/>
      <sheetName val="TargDCF1"/>
      <sheetName val="TargDCF2"/>
      <sheetName val="2TargIS"/>
      <sheetName val="2TargBSCF"/>
      <sheetName val="Matrix"/>
      <sheetName val="Contrib"/>
      <sheetName val="Acq LBO Assum"/>
      <sheetName val="Acq LBO IS"/>
      <sheetName val="Acq LBO  BSCF"/>
      <sheetName val="Acq LBO Ratios"/>
      <sheetName val="Acq LBO Returns"/>
      <sheetName val="Targ LBO Assum"/>
      <sheetName val="Targ LBO IS"/>
      <sheetName val="Targ LBO  BSCF"/>
      <sheetName val="Targ LBO Ratios"/>
      <sheetName val="Targ LBO Returns"/>
      <sheetName val="Summary"/>
      <sheetName val="TargSegFP Summary"/>
      <sheetName val="TargFP Summary"/>
      <sheetName val="Targ Transaction Matrix"/>
      <sheetName val="AcqFP Summary"/>
      <sheetName val="AcqFP Summary ($)"/>
      <sheetName val="Acq Transaction Matrix"/>
      <sheetName val="Contribution"/>
      <sheetName val="ValuationMed"/>
      <sheetName val="PF FP"/>
      <sheetName val="PF EPS Impact"/>
      <sheetName val="PF EPS Impact (2)"/>
      <sheetName val="PF SP"/>
      <sheetName val="PF SP (2)"/>
      <sheetName val="PF SP (3)"/>
      <sheetName val="PF SP (4)"/>
      <sheetName val="TargDCF Summary"/>
      <sheetName val="Acq Stock Price"/>
      <sheetName val="AcqDCF Summary"/>
      <sheetName val="PF FP (w HANDLE)"/>
      <sheetName val="PF EPS Impact (w HANDLE)"/>
      <sheetName val="OUT"/>
      <sheetName val="ValuationMed BackUp"/>
      <sheetName val="PF SP Impact"/>
      <sheetName val="PF SP Sens"/>
      <sheetName val="PF EPS Sens"/>
      <sheetName val="AcqDCF Summary ($)"/>
      <sheetName val="Acq Transaction Matrix ($)"/>
      <sheetName val="AcqBE Summary"/>
      <sheetName val="TargBE Summary"/>
      <sheetName val="Impl. Own. DCF"/>
      <sheetName val="Impl. Own. Public Comps"/>
    </sheetNames>
    <sheetDataSet>
      <sheetData sheetId="0" refreshError="1">
        <row r="15">
          <cell r="E15">
            <v>13.298</v>
          </cell>
        </row>
        <row r="16">
          <cell r="E16">
            <v>0</v>
          </cell>
        </row>
        <row r="17">
          <cell r="E17">
            <v>13.298</v>
          </cell>
        </row>
        <row r="19">
          <cell r="E19">
            <v>465.24133799999993</v>
          </cell>
        </row>
        <row r="20">
          <cell r="C20">
            <v>0</v>
          </cell>
          <cell r="E20">
            <v>0</v>
          </cell>
        </row>
        <row r="21">
          <cell r="E21">
            <v>465.24133799999993</v>
          </cell>
        </row>
        <row r="22">
          <cell r="E22">
            <v>85.749793199999999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"/>
      <sheetName val="Logistics"/>
      <sheetName val="SEC dp"/>
      <sheetName val="Pakhoed (New)"/>
      <sheetName val="Pakhoed"/>
      <sheetName val="AGAFrigo"/>
      <sheetName val="Intertrans"/>
      <sheetName val="United"/>
      <sheetName val="Geologistics"/>
      <sheetName val="Air Express"/>
      <sheetName val="Danzas (2)"/>
      <sheetName val="Danzas"/>
      <sheetName val="Jet"/>
      <sheetName val="Nedlloyd"/>
      <sheetName val="Christiania"/>
      <sheetName val="Trans"/>
      <sheetName val="MarkVII (new)"/>
      <sheetName val="MarkVII"/>
      <sheetName val="Air Freight"/>
      <sheetName val="Postal"/>
      <sheetName val="MarkVII (new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ge"/>
      <sheetName val="Overview"/>
      <sheetName val="Textual"/>
      <sheetName val="Price Graph"/>
      <sheetName val="__FDSCACHE__"/>
      <sheetName val="Indexed Price Graph vs Peers"/>
      <sheetName val="OUT ---&gt;&gt;&gt;"/>
      <sheetName val="Financial Summary"/>
      <sheetName val="Indexed Price Graph vs Index"/>
      <sheetName val="Price Data"/>
      <sheetName val="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FS8" t="str">
            <v xml:space="preserve">Volume </v>
          </cell>
        </row>
        <row r="9">
          <cell r="FS9" t="str">
            <v>(000's)</v>
          </cell>
        </row>
        <row r="10">
          <cell r="FS10">
            <v>9.2219999999999995</v>
          </cell>
        </row>
        <row r="11">
          <cell r="FS11">
            <v>2.77</v>
          </cell>
        </row>
        <row r="12">
          <cell r="FS12">
            <v>0</v>
          </cell>
        </row>
        <row r="13">
          <cell r="FS13">
            <v>2.6640000000000001</v>
          </cell>
        </row>
        <row r="14">
          <cell r="FS14">
            <v>1.01</v>
          </cell>
        </row>
        <row r="15">
          <cell r="FS15">
            <v>20.376000000000001</v>
          </cell>
        </row>
        <row r="16">
          <cell r="FS16">
            <v>31.925999999999998</v>
          </cell>
        </row>
        <row r="17">
          <cell r="FS17">
            <v>27.225999999999999</v>
          </cell>
        </row>
        <row r="18">
          <cell r="FS18">
            <v>24.327999999999999</v>
          </cell>
        </row>
        <row r="19">
          <cell r="FS19">
            <v>7.7679999999999998</v>
          </cell>
        </row>
        <row r="20">
          <cell r="FS20">
            <v>8.8940000000000001</v>
          </cell>
        </row>
        <row r="21">
          <cell r="FS21">
            <v>10.4</v>
          </cell>
        </row>
        <row r="22">
          <cell r="FS22">
            <v>1</v>
          </cell>
        </row>
        <row r="23">
          <cell r="FS23">
            <v>2.762</v>
          </cell>
        </row>
        <row r="24">
          <cell r="FS24">
            <v>3.55</v>
          </cell>
        </row>
        <row r="25">
          <cell r="FS25">
            <v>5.64</v>
          </cell>
        </row>
        <row r="26">
          <cell r="FS26">
            <v>1.4</v>
          </cell>
        </row>
        <row r="27">
          <cell r="FS27">
            <v>6.7</v>
          </cell>
        </row>
        <row r="28">
          <cell r="FS28">
            <v>13.98</v>
          </cell>
        </row>
        <row r="29">
          <cell r="FS29">
            <v>0</v>
          </cell>
        </row>
        <row r="30">
          <cell r="FS30">
            <v>0</v>
          </cell>
        </row>
        <row r="31">
          <cell r="FS31">
            <v>7</v>
          </cell>
        </row>
        <row r="32">
          <cell r="FS32">
            <v>1.4</v>
          </cell>
        </row>
        <row r="33">
          <cell r="FS33">
            <v>0</v>
          </cell>
        </row>
        <row r="34">
          <cell r="FS34">
            <v>0.5</v>
          </cell>
        </row>
        <row r="35">
          <cell r="FS35">
            <v>3.6</v>
          </cell>
        </row>
        <row r="36">
          <cell r="FS36">
            <v>2.9</v>
          </cell>
        </row>
        <row r="37">
          <cell r="FS37">
            <v>1.25</v>
          </cell>
        </row>
        <row r="38">
          <cell r="FS38">
            <v>1.6279999999999999</v>
          </cell>
        </row>
        <row r="39">
          <cell r="FS39">
            <v>0</v>
          </cell>
        </row>
        <row r="40">
          <cell r="FS40">
            <v>0.14199999999999999</v>
          </cell>
        </row>
        <row r="41">
          <cell r="FS41">
            <v>0.05</v>
          </cell>
        </row>
        <row r="42">
          <cell r="FS42">
            <v>4.9000000000000004</v>
          </cell>
        </row>
        <row r="43">
          <cell r="FS43">
            <v>0.69</v>
          </cell>
        </row>
        <row r="44">
          <cell r="FS44">
            <v>1.89</v>
          </cell>
        </row>
        <row r="45">
          <cell r="FS45">
            <v>5.05</v>
          </cell>
        </row>
        <row r="46">
          <cell r="FS46">
            <v>0.46100000000000002</v>
          </cell>
        </row>
        <row r="47">
          <cell r="FS47">
            <v>6.52</v>
          </cell>
        </row>
        <row r="48">
          <cell r="FS48">
            <v>2.14</v>
          </cell>
        </row>
        <row r="49">
          <cell r="FS49">
            <v>0</v>
          </cell>
        </row>
        <row r="50">
          <cell r="FS50">
            <v>3</v>
          </cell>
        </row>
        <row r="51">
          <cell r="FS51">
            <v>1.92</v>
          </cell>
        </row>
        <row r="52">
          <cell r="FS52">
            <v>2.5</v>
          </cell>
        </row>
        <row r="53">
          <cell r="FS53">
            <v>0.85</v>
          </cell>
        </row>
        <row r="54">
          <cell r="FS54">
            <v>0.71</v>
          </cell>
        </row>
        <row r="55">
          <cell r="FS55">
            <v>0</v>
          </cell>
        </row>
        <row r="56">
          <cell r="FS56">
            <v>0.1</v>
          </cell>
        </row>
        <row r="57">
          <cell r="FS57">
            <v>0.65400000000000003</v>
          </cell>
        </row>
        <row r="58">
          <cell r="FS58">
            <v>1.552</v>
          </cell>
        </row>
        <row r="59">
          <cell r="FS59">
            <v>1.127</v>
          </cell>
        </row>
        <row r="60">
          <cell r="FS60">
            <v>4.1479999999999997</v>
          </cell>
        </row>
        <row r="61">
          <cell r="FS61">
            <v>0.52</v>
          </cell>
        </row>
        <row r="62">
          <cell r="FS62">
            <v>1.5389999999999999</v>
          </cell>
        </row>
        <row r="63">
          <cell r="FS63">
            <v>1.452</v>
          </cell>
        </row>
        <row r="64">
          <cell r="FS64">
            <v>0.46400000000000002</v>
          </cell>
        </row>
        <row r="65">
          <cell r="FS65">
            <v>3.7879999999999998</v>
          </cell>
        </row>
        <row r="66">
          <cell r="FS66">
            <v>3.13</v>
          </cell>
        </row>
        <row r="67">
          <cell r="FS67">
            <v>2.57</v>
          </cell>
        </row>
        <row r="68">
          <cell r="FS68">
            <v>4.5</v>
          </cell>
        </row>
        <row r="69">
          <cell r="FS69">
            <v>1.73</v>
          </cell>
        </row>
        <row r="70">
          <cell r="FS70">
            <v>0.4</v>
          </cell>
        </row>
        <row r="71">
          <cell r="FS71">
            <v>0.82799999999999996</v>
          </cell>
        </row>
        <row r="72">
          <cell r="FS72">
            <v>43.97</v>
          </cell>
        </row>
        <row r="73">
          <cell r="FS73">
            <v>15.488</v>
          </cell>
        </row>
        <row r="74">
          <cell r="FS74">
            <v>8.6950000000000003</v>
          </cell>
        </row>
        <row r="75">
          <cell r="FS75">
            <v>23.734999999999999</v>
          </cell>
        </row>
        <row r="76">
          <cell r="FS76">
            <v>19.77</v>
          </cell>
        </row>
        <row r="77">
          <cell r="FS77">
            <v>211.22900000000001</v>
          </cell>
        </row>
        <row r="78">
          <cell r="FS78">
            <v>5.78</v>
          </cell>
        </row>
        <row r="79">
          <cell r="FS79">
            <v>8.4700000000000006</v>
          </cell>
        </row>
        <row r="80">
          <cell r="FS80">
            <v>2.1280000000000001</v>
          </cell>
        </row>
        <row r="81">
          <cell r="FS81">
            <v>5.2759999999999998</v>
          </cell>
        </row>
        <row r="82">
          <cell r="FS82">
            <v>1.1000000000000001</v>
          </cell>
        </row>
        <row r="83">
          <cell r="FS83">
            <v>2.9</v>
          </cell>
        </row>
        <row r="84">
          <cell r="FS84">
            <v>2.0680000000000001</v>
          </cell>
        </row>
        <row r="85">
          <cell r="FS85">
            <v>1.165</v>
          </cell>
        </row>
        <row r="86">
          <cell r="FS86">
            <v>0.89</v>
          </cell>
        </row>
        <row r="87">
          <cell r="FS87">
            <v>2.29</v>
          </cell>
        </row>
        <row r="88">
          <cell r="FS88">
            <v>0.77</v>
          </cell>
        </row>
        <row r="89">
          <cell r="FS89">
            <v>0.16700000000000001</v>
          </cell>
        </row>
        <row r="90">
          <cell r="FS90">
            <v>3.05</v>
          </cell>
        </row>
        <row r="91">
          <cell r="FS91">
            <v>0.67</v>
          </cell>
        </row>
        <row r="92">
          <cell r="FS92">
            <v>4.1859999999999999</v>
          </cell>
        </row>
        <row r="93">
          <cell r="FS93">
            <v>4.18</v>
          </cell>
        </row>
        <row r="94">
          <cell r="FS94">
            <v>0.70399999999999996</v>
          </cell>
        </row>
        <row r="95">
          <cell r="FS95">
            <v>6.7960000000000003</v>
          </cell>
        </row>
        <row r="96">
          <cell r="FS96">
            <v>2.6</v>
          </cell>
        </row>
        <row r="97">
          <cell r="FS97">
            <v>2.004</v>
          </cell>
        </row>
        <row r="98">
          <cell r="FS98">
            <v>0</v>
          </cell>
        </row>
        <row r="99">
          <cell r="FS99">
            <v>0</v>
          </cell>
        </row>
        <row r="100">
          <cell r="FS100">
            <v>0.35599999999999998</v>
          </cell>
        </row>
        <row r="101">
          <cell r="FS101">
            <v>0.65</v>
          </cell>
        </row>
        <row r="102">
          <cell r="FS102">
            <v>2.9079999999999999</v>
          </cell>
        </row>
        <row r="103">
          <cell r="FS103">
            <v>0</v>
          </cell>
        </row>
        <row r="104">
          <cell r="FS104">
            <v>1.28</v>
          </cell>
        </row>
        <row r="105">
          <cell r="FS105">
            <v>1.6E-2</v>
          </cell>
        </row>
        <row r="106">
          <cell r="FS106">
            <v>1.1299999999999999</v>
          </cell>
        </row>
        <row r="107">
          <cell r="FS107">
            <v>0.39</v>
          </cell>
        </row>
        <row r="108">
          <cell r="FS108">
            <v>3.48</v>
          </cell>
        </row>
        <row r="109">
          <cell r="FS109">
            <v>1.1599999999999999</v>
          </cell>
        </row>
        <row r="110">
          <cell r="FS110">
            <v>0.63200000000000001</v>
          </cell>
        </row>
        <row r="111">
          <cell r="FS111">
            <v>3.91</v>
          </cell>
        </row>
        <row r="112">
          <cell r="FS112">
            <v>2.2400000000000002</v>
          </cell>
        </row>
        <row r="113">
          <cell r="FS113">
            <v>1.56</v>
          </cell>
        </row>
        <row r="114">
          <cell r="FS114">
            <v>0.09</v>
          </cell>
        </row>
        <row r="115">
          <cell r="FS115">
            <v>1.0780000000000001</v>
          </cell>
        </row>
        <row r="116">
          <cell r="FS116">
            <v>3.9239999999999999</v>
          </cell>
        </row>
        <row r="117">
          <cell r="FS117">
            <v>2.8</v>
          </cell>
        </row>
        <row r="118">
          <cell r="FS118">
            <v>6.01</v>
          </cell>
        </row>
        <row r="119">
          <cell r="FS119">
            <v>0.6</v>
          </cell>
        </row>
        <row r="120">
          <cell r="FS120">
            <v>3.08</v>
          </cell>
        </row>
        <row r="121">
          <cell r="FS121">
            <v>9.33</v>
          </cell>
        </row>
        <row r="122">
          <cell r="FS122">
            <v>4.74</v>
          </cell>
        </row>
        <row r="123">
          <cell r="FS123">
            <v>25.872</v>
          </cell>
        </row>
        <row r="124">
          <cell r="FS124">
            <v>13.05</v>
          </cell>
        </row>
        <row r="125">
          <cell r="FS125">
            <v>3.01</v>
          </cell>
        </row>
        <row r="126">
          <cell r="FS126">
            <v>4.7679999999999998</v>
          </cell>
        </row>
        <row r="127">
          <cell r="FS127">
            <v>4.3380000000000001</v>
          </cell>
        </row>
        <row r="128">
          <cell r="FS128">
            <v>7.4009999999999998</v>
          </cell>
        </row>
        <row r="129">
          <cell r="FS129">
            <v>5.1950000000000003</v>
          </cell>
        </row>
        <row r="130">
          <cell r="FS130">
            <v>5.516</v>
          </cell>
        </row>
        <row r="131">
          <cell r="FS131">
            <v>6.7240000000000002</v>
          </cell>
        </row>
        <row r="132">
          <cell r="FS132">
            <v>4.88</v>
          </cell>
        </row>
        <row r="133">
          <cell r="FS133">
            <v>41.045000000000002</v>
          </cell>
        </row>
        <row r="134">
          <cell r="FS134">
            <v>6.0049999999999999</v>
          </cell>
        </row>
        <row r="135">
          <cell r="FS135">
            <v>2.2709999999999999</v>
          </cell>
        </row>
        <row r="136">
          <cell r="FS136">
            <v>16.998000000000001</v>
          </cell>
        </row>
        <row r="137">
          <cell r="FS137">
            <v>70.84</v>
          </cell>
        </row>
        <row r="138">
          <cell r="FS138">
            <v>24.56</v>
          </cell>
        </row>
        <row r="139">
          <cell r="FS139">
            <v>12.715</v>
          </cell>
        </row>
        <row r="140">
          <cell r="FS140">
            <v>6.8940000000000001</v>
          </cell>
        </row>
        <row r="141">
          <cell r="FS141">
            <v>4.1959999999999997</v>
          </cell>
        </row>
        <row r="142">
          <cell r="FS142">
            <v>59.021999999999998</v>
          </cell>
        </row>
        <row r="143">
          <cell r="FS143">
            <v>10.862</v>
          </cell>
        </row>
        <row r="144">
          <cell r="FS144">
            <v>59.566000000000003</v>
          </cell>
        </row>
        <row r="145">
          <cell r="FS145">
            <v>2.8450000000000002</v>
          </cell>
        </row>
        <row r="146">
          <cell r="FS146">
            <v>3.2949999999999999</v>
          </cell>
        </row>
        <row r="147">
          <cell r="FS147">
            <v>11.805</v>
          </cell>
        </row>
        <row r="148">
          <cell r="FS148">
            <v>7.0019999999999998</v>
          </cell>
        </row>
        <row r="149">
          <cell r="FS149">
            <v>27.683</v>
          </cell>
        </row>
        <row r="150">
          <cell r="FS150">
            <v>7.31</v>
          </cell>
        </row>
        <row r="151">
          <cell r="FS151">
            <v>4.9039999999999999</v>
          </cell>
        </row>
        <row r="152">
          <cell r="FS152">
            <v>1.8779999999999999</v>
          </cell>
        </row>
        <row r="153">
          <cell r="FS153">
            <v>1.325</v>
          </cell>
        </row>
        <row r="154">
          <cell r="FS154">
            <v>3.7440000000000002</v>
          </cell>
        </row>
        <row r="155">
          <cell r="FS155">
            <v>1.1679999999999999</v>
          </cell>
        </row>
        <row r="156">
          <cell r="FS156">
            <v>0.1</v>
          </cell>
        </row>
        <row r="157">
          <cell r="FS157">
            <v>3.01</v>
          </cell>
        </row>
        <row r="158">
          <cell r="FS158">
            <v>2.7650000000000001</v>
          </cell>
        </row>
        <row r="159">
          <cell r="FS159">
            <v>0.37</v>
          </cell>
        </row>
        <row r="160">
          <cell r="FS160">
            <v>0.54</v>
          </cell>
        </row>
        <row r="161">
          <cell r="FS161">
            <v>5.9649999999999999</v>
          </cell>
        </row>
        <row r="162">
          <cell r="FS162">
            <v>2.609</v>
          </cell>
        </row>
        <row r="163">
          <cell r="FS163">
            <v>7.3339999999999996</v>
          </cell>
        </row>
        <row r="164">
          <cell r="FS164">
            <v>0.47099999999999997</v>
          </cell>
        </row>
        <row r="165">
          <cell r="FS165">
            <v>1.177</v>
          </cell>
        </row>
        <row r="166">
          <cell r="FS166">
            <v>1.419</v>
          </cell>
        </row>
        <row r="167">
          <cell r="FS167">
            <v>2.8570000000000002</v>
          </cell>
        </row>
        <row r="168">
          <cell r="FS168">
            <v>5.6520000000000001</v>
          </cell>
        </row>
        <row r="169">
          <cell r="FS169">
            <v>0.60099999999999998</v>
          </cell>
        </row>
        <row r="170">
          <cell r="FS170">
            <v>1.504</v>
          </cell>
        </row>
        <row r="171">
          <cell r="FS171">
            <v>2.9159999999999999</v>
          </cell>
        </row>
        <row r="172">
          <cell r="FS172">
            <v>0.52700000000000002</v>
          </cell>
        </row>
        <row r="173">
          <cell r="FS173">
            <v>0.76800000000000002</v>
          </cell>
        </row>
        <row r="174">
          <cell r="FS174">
            <v>2.5000000000000001E-2</v>
          </cell>
        </row>
        <row r="175">
          <cell r="FS175">
            <v>0.48</v>
          </cell>
        </row>
        <row r="176">
          <cell r="FS176">
            <v>0.8</v>
          </cell>
        </row>
        <row r="177">
          <cell r="FS177">
            <v>0</v>
          </cell>
        </row>
        <row r="178">
          <cell r="FS178">
            <v>0</v>
          </cell>
        </row>
        <row r="179">
          <cell r="FS179">
            <v>0.67600000000000005</v>
          </cell>
        </row>
        <row r="180">
          <cell r="FS180">
            <v>0.80800000000000005</v>
          </cell>
        </row>
        <row r="181">
          <cell r="FS181">
            <v>0.996</v>
          </cell>
        </row>
        <row r="182">
          <cell r="FS182">
            <v>3.2349999999999999</v>
          </cell>
        </row>
        <row r="183">
          <cell r="FS183">
            <v>0</v>
          </cell>
        </row>
        <row r="184">
          <cell r="FS184">
            <v>0.9</v>
          </cell>
        </row>
        <row r="185">
          <cell r="FS185">
            <v>0.27600000000000002</v>
          </cell>
        </row>
        <row r="186">
          <cell r="FS186">
            <v>2.2189999999999999</v>
          </cell>
        </row>
        <row r="187">
          <cell r="FS187">
            <v>1.44</v>
          </cell>
        </row>
        <row r="188">
          <cell r="FS188">
            <v>0</v>
          </cell>
        </row>
        <row r="189">
          <cell r="FS189">
            <v>3.6269999999999998</v>
          </cell>
        </row>
        <row r="190">
          <cell r="FS190">
            <v>0.86</v>
          </cell>
        </row>
        <row r="191">
          <cell r="FS191">
            <v>7.59</v>
          </cell>
        </row>
        <row r="192">
          <cell r="FS192">
            <v>1.04</v>
          </cell>
        </row>
        <row r="193">
          <cell r="FS193">
            <v>1.3540000000000001</v>
          </cell>
        </row>
        <row r="194">
          <cell r="FS194">
            <v>2</v>
          </cell>
        </row>
        <row r="195">
          <cell r="FS195">
            <v>2.2000000000000002</v>
          </cell>
        </row>
        <row r="196">
          <cell r="FS196">
            <v>0.7</v>
          </cell>
        </row>
        <row r="197">
          <cell r="FS197">
            <v>4.7859999999999996</v>
          </cell>
        </row>
        <row r="198">
          <cell r="FS198">
            <v>1.526</v>
          </cell>
        </row>
        <row r="199">
          <cell r="FS199">
            <v>1.284</v>
          </cell>
        </row>
        <row r="200">
          <cell r="FS200">
            <v>0.5</v>
          </cell>
        </row>
        <row r="201">
          <cell r="FS201">
            <v>9.8699999999999992</v>
          </cell>
        </row>
        <row r="202">
          <cell r="FS202">
            <v>2.129</v>
          </cell>
        </row>
        <row r="203">
          <cell r="FS203">
            <v>7.7350000000000003</v>
          </cell>
        </row>
        <row r="204">
          <cell r="FS204">
            <v>3.758</v>
          </cell>
        </row>
        <row r="205">
          <cell r="FS205">
            <v>1.405</v>
          </cell>
        </row>
        <row r="206">
          <cell r="FS206">
            <v>1.732</v>
          </cell>
        </row>
        <row r="207">
          <cell r="FS207">
            <v>2.13</v>
          </cell>
        </row>
        <row r="208">
          <cell r="FS208">
            <v>1.9550000000000001</v>
          </cell>
        </row>
        <row r="209">
          <cell r="FS209">
            <v>3</v>
          </cell>
        </row>
        <row r="210">
          <cell r="FS210">
            <v>2.456</v>
          </cell>
        </row>
        <row r="211">
          <cell r="FS211">
            <v>4.3899999999999997</v>
          </cell>
        </row>
        <row r="212">
          <cell r="FS212">
            <v>0.02</v>
          </cell>
        </row>
        <row r="213">
          <cell r="FS213">
            <v>0</v>
          </cell>
        </row>
        <row r="214">
          <cell r="FS214">
            <v>0.48299999999999998</v>
          </cell>
        </row>
        <row r="215">
          <cell r="FS215">
            <v>1.595</v>
          </cell>
        </row>
        <row r="216">
          <cell r="FS216">
            <v>3.113</v>
          </cell>
        </row>
        <row r="217">
          <cell r="FS217">
            <v>6.1269999999999998</v>
          </cell>
        </row>
        <row r="218">
          <cell r="FS218">
            <v>10.416</v>
          </cell>
        </row>
        <row r="219">
          <cell r="FS219">
            <v>0.52200000000000002</v>
          </cell>
        </row>
        <row r="220">
          <cell r="FS220">
            <v>5.681</v>
          </cell>
        </row>
        <row r="221">
          <cell r="FS221">
            <v>0.432</v>
          </cell>
        </row>
        <row r="222">
          <cell r="FS222">
            <v>3.9609999999999999</v>
          </cell>
        </row>
        <row r="223">
          <cell r="FS223">
            <v>2.5880000000000001</v>
          </cell>
        </row>
        <row r="224">
          <cell r="FS224">
            <v>1.24</v>
          </cell>
        </row>
        <row r="225">
          <cell r="FS225">
            <v>0.9</v>
          </cell>
        </row>
        <row r="226">
          <cell r="FS226">
            <v>0.75</v>
          </cell>
        </row>
        <row r="227">
          <cell r="FS227">
            <v>1.9</v>
          </cell>
        </row>
        <row r="228">
          <cell r="FS228">
            <v>6.52</v>
          </cell>
        </row>
        <row r="229">
          <cell r="FS229">
            <v>0.04</v>
          </cell>
        </row>
        <row r="230">
          <cell r="FS230">
            <v>3.9609999999999999</v>
          </cell>
        </row>
        <row r="231">
          <cell r="FS231">
            <v>2.71</v>
          </cell>
        </row>
        <row r="232">
          <cell r="FS232">
            <v>0.53</v>
          </cell>
        </row>
        <row r="233">
          <cell r="FS233">
            <v>0</v>
          </cell>
        </row>
        <row r="234">
          <cell r="FS234">
            <v>0.1</v>
          </cell>
        </row>
        <row r="235">
          <cell r="FS235">
            <v>10.936</v>
          </cell>
        </row>
        <row r="236">
          <cell r="FS236">
            <v>3.835</v>
          </cell>
        </row>
        <row r="237">
          <cell r="FS237">
            <v>2.52</v>
          </cell>
        </row>
        <row r="238">
          <cell r="FS238">
            <v>4.8600000000000003</v>
          </cell>
        </row>
        <row r="239">
          <cell r="FS239">
            <v>2.3439999999999999</v>
          </cell>
        </row>
        <row r="240">
          <cell r="FS240">
            <v>2.7629999999999999</v>
          </cell>
        </row>
        <row r="241">
          <cell r="FS241">
            <v>1.982</v>
          </cell>
        </row>
        <row r="242">
          <cell r="FS242">
            <v>0</v>
          </cell>
        </row>
        <row r="243">
          <cell r="FS243">
            <v>1.43</v>
          </cell>
        </row>
        <row r="244">
          <cell r="FS244">
            <v>1.732</v>
          </cell>
        </row>
        <row r="245">
          <cell r="FS245">
            <v>0.04</v>
          </cell>
        </row>
        <row r="246">
          <cell r="FS246">
            <v>0.8</v>
          </cell>
        </row>
        <row r="247">
          <cell r="FS247">
            <v>2.7869999999999999</v>
          </cell>
        </row>
        <row r="248">
          <cell r="FS248">
            <v>2.0670000000000002</v>
          </cell>
        </row>
        <row r="249">
          <cell r="FS249">
            <v>0.05</v>
          </cell>
        </row>
        <row r="250">
          <cell r="FS250">
            <v>1.32</v>
          </cell>
        </row>
        <row r="251">
          <cell r="FS251">
            <v>0.72499999999999998</v>
          </cell>
        </row>
        <row r="252">
          <cell r="FS252">
            <v>0.03</v>
          </cell>
        </row>
        <row r="253">
          <cell r="FS253">
            <v>0.28999999999999998</v>
          </cell>
        </row>
        <row r="254">
          <cell r="FS254">
            <v>4.032</v>
          </cell>
        </row>
        <row r="255">
          <cell r="FS255">
            <v>0.2</v>
          </cell>
        </row>
        <row r="256">
          <cell r="FS256">
            <v>2</v>
          </cell>
        </row>
        <row r="257">
          <cell r="FS257">
            <v>0.25</v>
          </cell>
        </row>
        <row r="258">
          <cell r="FS258">
            <v>0.98299999999999998</v>
          </cell>
        </row>
        <row r="259">
          <cell r="FS259">
            <v>1</v>
          </cell>
        </row>
        <row r="260">
          <cell r="FS260">
            <v>5.9550000000000001</v>
          </cell>
        </row>
        <row r="261">
          <cell r="FS261">
            <v>0.92</v>
          </cell>
        </row>
        <row r="262">
          <cell r="FS262">
            <v>0</v>
          </cell>
        </row>
        <row r="263">
          <cell r="FS263">
            <v>10.375999999999999</v>
          </cell>
        </row>
        <row r="264">
          <cell r="FS264">
            <v>0.6</v>
          </cell>
        </row>
        <row r="265">
          <cell r="FS265">
            <v>3.2</v>
          </cell>
        </row>
        <row r="266">
          <cell r="FS266">
            <v>0.52</v>
          </cell>
        </row>
        <row r="267">
          <cell r="FS267">
            <v>13.010999999999999</v>
          </cell>
        </row>
        <row r="268">
          <cell r="FS268">
            <v>0</v>
          </cell>
        </row>
        <row r="269">
          <cell r="FS269">
            <v>5.3220000000000001</v>
          </cell>
        </row>
        <row r="270">
          <cell r="FS270">
            <v>0.20499999999999999</v>
          </cell>
        </row>
        <row r="271">
          <cell r="FS271">
            <v>0.2</v>
          </cell>
        </row>
        <row r="272">
          <cell r="FS272">
            <v>0</v>
          </cell>
        </row>
        <row r="273">
          <cell r="FS273">
            <v>4</v>
          </cell>
        </row>
        <row r="274">
          <cell r="FS274">
            <v>2.27</v>
          </cell>
        </row>
        <row r="275">
          <cell r="FS275">
            <v>3.4750000000000001</v>
          </cell>
        </row>
        <row r="276">
          <cell r="FS276">
            <v>13.944000000000001</v>
          </cell>
        </row>
        <row r="277">
          <cell r="FS277">
            <v>0.78100000000000003</v>
          </cell>
        </row>
        <row r="278">
          <cell r="FS278">
            <v>0</v>
          </cell>
        </row>
        <row r="279">
          <cell r="FS279">
            <v>8.94</v>
          </cell>
        </row>
        <row r="280">
          <cell r="FS280">
            <v>1.698</v>
          </cell>
        </row>
        <row r="281">
          <cell r="FS281">
            <v>27.015999999999998</v>
          </cell>
        </row>
        <row r="282">
          <cell r="FS282">
            <v>10.42</v>
          </cell>
        </row>
        <row r="283">
          <cell r="FS283">
            <v>2.7229999999999999</v>
          </cell>
        </row>
        <row r="284">
          <cell r="FS284">
            <v>0.2</v>
          </cell>
        </row>
        <row r="285">
          <cell r="FS285">
            <v>8.9450000000000003</v>
          </cell>
        </row>
        <row r="286">
          <cell r="FS286">
            <v>0.28000000000000003</v>
          </cell>
        </row>
        <row r="287">
          <cell r="FS287">
            <v>2.36</v>
          </cell>
        </row>
        <row r="288">
          <cell r="FS288">
            <v>0.86</v>
          </cell>
        </row>
        <row r="289">
          <cell r="FS289">
            <v>3</v>
          </cell>
        </row>
        <row r="290">
          <cell r="FS290">
            <v>0.2</v>
          </cell>
        </row>
        <row r="291">
          <cell r="FS291">
            <v>5.5069999999999997</v>
          </cell>
        </row>
        <row r="292">
          <cell r="FS292">
            <v>4.0250000000000004</v>
          </cell>
        </row>
        <row r="293">
          <cell r="FS293">
            <v>2.0840000000000001</v>
          </cell>
        </row>
        <row r="294">
          <cell r="FS294">
            <v>6.16</v>
          </cell>
        </row>
        <row r="295">
          <cell r="FS295">
            <v>0.62</v>
          </cell>
        </row>
        <row r="296">
          <cell r="FS296">
            <v>0</v>
          </cell>
        </row>
        <row r="297">
          <cell r="FS297">
            <v>1.968</v>
          </cell>
        </row>
        <row r="298">
          <cell r="FS298">
            <v>0.502</v>
          </cell>
        </row>
        <row r="299">
          <cell r="FS299">
            <v>1.579</v>
          </cell>
        </row>
        <row r="300">
          <cell r="FS300">
            <v>0</v>
          </cell>
        </row>
        <row r="301">
          <cell r="FS301">
            <v>5.8819999999999997</v>
          </cell>
        </row>
        <row r="302">
          <cell r="FS302">
            <v>0</v>
          </cell>
        </row>
        <row r="303">
          <cell r="FS303">
            <v>0.25800000000000001</v>
          </cell>
        </row>
        <row r="304">
          <cell r="FS304">
            <v>0.2</v>
          </cell>
        </row>
        <row r="305">
          <cell r="FS305">
            <v>2.7250000000000001</v>
          </cell>
        </row>
        <row r="306">
          <cell r="FS306">
            <v>9.8360000000000003</v>
          </cell>
        </row>
        <row r="307">
          <cell r="FS307">
            <v>2.3420000000000001</v>
          </cell>
        </row>
        <row r="308">
          <cell r="FS308">
            <v>3.5000000000000003E-2</v>
          </cell>
        </row>
        <row r="309">
          <cell r="FS309">
            <v>5.6079999999999997</v>
          </cell>
        </row>
        <row r="310">
          <cell r="FS310">
            <v>0</v>
          </cell>
        </row>
        <row r="311">
          <cell r="FS311">
            <v>1</v>
          </cell>
        </row>
        <row r="312">
          <cell r="FS312">
            <v>2.0449999999999999</v>
          </cell>
        </row>
        <row r="313">
          <cell r="FS313">
            <v>0.2</v>
          </cell>
        </row>
        <row r="314">
          <cell r="FS314">
            <v>0.06</v>
          </cell>
        </row>
        <row r="315">
          <cell r="FS315">
            <v>1.8180000000000001</v>
          </cell>
        </row>
        <row r="316">
          <cell r="FS316">
            <v>0</v>
          </cell>
        </row>
        <row r="317">
          <cell r="FS317">
            <v>0</v>
          </cell>
        </row>
        <row r="318">
          <cell r="FS318">
            <v>0.05</v>
          </cell>
        </row>
        <row r="319">
          <cell r="FS319">
            <v>2.032</v>
          </cell>
        </row>
        <row r="320">
          <cell r="FS320">
            <v>1.2E-2</v>
          </cell>
        </row>
        <row r="321">
          <cell r="FS321">
            <v>0</v>
          </cell>
        </row>
        <row r="322">
          <cell r="FS322">
            <v>0</v>
          </cell>
        </row>
        <row r="323">
          <cell r="FS323">
            <v>0</v>
          </cell>
        </row>
        <row r="324">
          <cell r="FS324">
            <v>0.63500000000000001</v>
          </cell>
        </row>
        <row r="325">
          <cell r="FS325">
            <v>0</v>
          </cell>
        </row>
        <row r="326">
          <cell r="FS326">
            <v>0.28000000000000003</v>
          </cell>
        </row>
        <row r="327">
          <cell r="FS327">
            <v>0</v>
          </cell>
        </row>
        <row r="328">
          <cell r="FS328">
            <v>0.1</v>
          </cell>
        </row>
        <row r="329">
          <cell r="FS329">
            <v>3.1E-2</v>
          </cell>
        </row>
        <row r="330">
          <cell r="FS330">
            <v>0.15</v>
          </cell>
        </row>
        <row r="331">
          <cell r="FS331">
            <v>0.05</v>
          </cell>
        </row>
        <row r="332">
          <cell r="FS332">
            <v>1.419</v>
          </cell>
        </row>
        <row r="333">
          <cell r="FS333">
            <v>0.31</v>
          </cell>
        </row>
        <row r="334">
          <cell r="FS334">
            <v>0.3</v>
          </cell>
        </row>
        <row r="335">
          <cell r="FS335">
            <v>0</v>
          </cell>
        </row>
        <row r="336">
          <cell r="FS336">
            <v>4.7E-2</v>
          </cell>
        </row>
        <row r="337">
          <cell r="FS337">
            <v>2.9689999999999999</v>
          </cell>
        </row>
        <row r="338">
          <cell r="FS338">
            <v>1.67</v>
          </cell>
        </row>
        <row r="339">
          <cell r="FS339">
            <v>0.55000000000000004</v>
          </cell>
        </row>
        <row r="340">
          <cell r="FS340">
            <v>0</v>
          </cell>
        </row>
        <row r="341">
          <cell r="FS341">
            <v>0.5</v>
          </cell>
        </row>
        <row r="342">
          <cell r="FS342">
            <v>2.1</v>
          </cell>
        </row>
        <row r="343">
          <cell r="FS343">
            <v>0</v>
          </cell>
        </row>
        <row r="344">
          <cell r="FS344">
            <v>0</v>
          </cell>
        </row>
        <row r="345">
          <cell r="FS345">
            <v>0</v>
          </cell>
        </row>
        <row r="346">
          <cell r="FS346">
            <v>0</v>
          </cell>
        </row>
        <row r="347">
          <cell r="FS347">
            <v>0.14599999999999999</v>
          </cell>
        </row>
        <row r="348">
          <cell r="FS348">
            <v>0</v>
          </cell>
        </row>
        <row r="349">
          <cell r="FS349">
            <v>0.22500000000000001</v>
          </cell>
        </row>
        <row r="350">
          <cell r="FS350">
            <v>0.3</v>
          </cell>
        </row>
        <row r="351">
          <cell r="FS351">
            <v>1.25</v>
          </cell>
        </row>
        <row r="352">
          <cell r="FS352">
            <v>0.4</v>
          </cell>
        </row>
        <row r="353">
          <cell r="FS353">
            <v>2E-3</v>
          </cell>
        </row>
        <row r="354">
          <cell r="FS354">
            <v>0.82399999999999995</v>
          </cell>
        </row>
        <row r="355">
          <cell r="FS355">
            <v>1.5</v>
          </cell>
        </row>
        <row r="356">
          <cell r="FS356">
            <v>0.6</v>
          </cell>
        </row>
        <row r="357">
          <cell r="FS357">
            <v>0</v>
          </cell>
        </row>
        <row r="358">
          <cell r="FS358">
            <v>0</v>
          </cell>
        </row>
        <row r="359">
          <cell r="FS359">
            <v>0</v>
          </cell>
        </row>
        <row r="360">
          <cell r="FS360">
            <v>0</v>
          </cell>
        </row>
        <row r="361">
          <cell r="FS361">
            <v>1.145</v>
          </cell>
        </row>
        <row r="362">
          <cell r="FS362">
            <v>1.0049999999999999</v>
          </cell>
        </row>
        <row r="363">
          <cell r="FS363">
            <v>0</v>
          </cell>
        </row>
        <row r="364">
          <cell r="FS364">
            <v>0</v>
          </cell>
        </row>
        <row r="365">
          <cell r="FS365">
            <v>0.18</v>
          </cell>
        </row>
        <row r="366">
          <cell r="FS366">
            <v>0.59</v>
          </cell>
        </row>
        <row r="367">
          <cell r="FS367">
            <v>1.6619999999999999</v>
          </cell>
        </row>
        <row r="368">
          <cell r="FS368">
            <v>0.52500000000000002</v>
          </cell>
        </row>
        <row r="369">
          <cell r="FS369">
            <v>2.4</v>
          </cell>
        </row>
        <row r="370">
          <cell r="FS370">
            <v>0.88400000000000001</v>
          </cell>
        </row>
        <row r="371">
          <cell r="FS371">
            <v>0.495</v>
          </cell>
        </row>
        <row r="372">
          <cell r="FS372">
            <v>3.6179999999999999</v>
          </cell>
        </row>
        <row r="373">
          <cell r="FS373">
            <v>2.8940000000000001</v>
          </cell>
        </row>
        <row r="374">
          <cell r="FS374">
            <v>1.8540000000000001</v>
          </cell>
        </row>
        <row r="375">
          <cell r="FS375">
            <v>1.028</v>
          </cell>
        </row>
        <row r="376">
          <cell r="FS376">
            <v>5.0000000000000001E-3</v>
          </cell>
        </row>
        <row r="377">
          <cell r="FS377">
            <v>0.248</v>
          </cell>
        </row>
        <row r="378">
          <cell r="FS378">
            <v>0</v>
          </cell>
        </row>
        <row r="379">
          <cell r="FS379">
            <v>1.4E-2</v>
          </cell>
        </row>
        <row r="380">
          <cell r="FS380">
            <v>5.3250000000000002</v>
          </cell>
        </row>
        <row r="381">
          <cell r="FS381">
            <v>5.68</v>
          </cell>
        </row>
        <row r="382">
          <cell r="FS382">
            <v>0.7</v>
          </cell>
        </row>
        <row r="383">
          <cell r="FS383">
            <v>0.7</v>
          </cell>
        </row>
        <row r="384">
          <cell r="FS384">
            <v>5.3</v>
          </cell>
        </row>
        <row r="385">
          <cell r="FS385">
            <v>5.2</v>
          </cell>
        </row>
        <row r="386">
          <cell r="FS386">
            <v>0</v>
          </cell>
        </row>
        <row r="387">
          <cell r="FS387">
            <v>1.04</v>
          </cell>
        </row>
        <row r="388">
          <cell r="FS388">
            <v>0.16</v>
          </cell>
        </row>
        <row r="389">
          <cell r="FS389">
            <v>0.45100000000000001</v>
          </cell>
        </row>
        <row r="390">
          <cell r="FS390">
            <v>0.36699999999999999</v>
          </cell>
        </row>
        <row r="391">
          <cell r="FS391">
            <v>0.2</v>
          </cell>
        </row>
        <row r="392">
          <cell r="FS392">
            <v>3.6960000000000002</v>
          </cell>
        </row>
        <row r="393">
          <cell r="FS393">
            <v>6.76</v>
          </cell>
        </row>
        <row r="394">
          <cell r="FS394">
            <v>2.246</v>
          </cell>
        </row>
        <row r="395">
          <cell r="FS395">
            <v>0.2</v>
          </cell>
        </row>
        <row r="396">
          <cell r="FS396">
            <v>2.3719999999999999</v>
          </cell>
        </row>
        <row r="397">
          <cell r="FS397">
            <v>7.36</v>
          </cell>
        </row>
        <row r="398">
          <cell r="FS398">
            <v>0.22500000000000001</v>
          </cell>
        </row>
        <row r="399">
          <cell r="FS399">
            <v>0.54100000000000004</v>
          </cell>
        </row>
        <row r="400">
          <cell r="FS400">
            <v>2.0249999999999999</v>
          </cell>
        </row>
        <row r="401">
          <cell r="FS401">
            <v>1.2350000000000001</v>
          </cell>
        </row>
        <row r="402">
          <cell r="FS402">
            <v>7.5999999999999998E-2</v>
          </cell>
        </row>
        <row r="403">
          <cell r="FS403">
            <v>1.1000000000000001</v>
          </cell>
        </row>
        <row r="404">
          <cell r="FS404">
            <v>0.151</v>
          </cell>
        </row>
        <row r="405">
          <cell r="FS405">
            <v>1.24</v>
          </cell>
        </row>
        <row r="406">
          <cell r="FS406">
            <v>0.5</v>
          </cell>
        </row>
        <row r="407">
          <cell r="FS407">
            <v>0.4</v>
          </cell>
        </row>
        <row r="408">
          <cell r="FS408">
            <v>1.17</v>
          </cell>
        </row>
        <row r="409">
          <cell r="FS409">
            <v>1.24</v>
          </cell>
        </row>
        <row r="410">
          <cell r="FS410">
            <v>1.1000000000000001</v>
          </cell>
        </row>
        <row r="411">
          <cell r="FS411">
            <v>0.96099999999999997</v>
          </cell>
        </row>
        <row r="412">
          <cell r="FS412">
            <v>0.183</v>
          </cell>
        </row>
        <row r="413">
          <cell r="FS413">
            <v>2.6440000000000001</v>
          </cell>
        </row>
        <row r="414">
          <cell r="FS414">
            <v>0.22500000000000001</v>
          </cell>
        </row>
        <row r="415">
          <cell r="FS415">
            <v>0.09</v>
          </cell>
        </row>
        <row r="416">
          <cell r="FS416">
            <v>0.25</v>
          </cell>
        </row>
        <row r="417">
          <cell r="FS417">
            <v>0.2</v>
          </cell>
        </row>
        <row r="418">
          <cell r="FS418">
            <v>0.96799999999999997</v>
          </cell>
        </row>
        <row r="419">
          <cell r="FS419">
            <v>2.57</v>
          </cell>
        </row>
        <row r="420">
          <cell r="FS420">
            <v>3.1739999999999999</v>
          </cell>
        </row>
        <row r="421">
          <cell r="FS421">
            <v>7.1619999999999999</v>
          </cell>
        </row>
        <row r="422">
          <cell r="FS422">
            <v>1.111</v>
          </cell>
        </row>
        <row r="423">
          <cell r="FS423">
            <v>2.597</v>
          </cell>
        </row>
        <row r="424">
          <cell r="FS424">
            <v>0.1</v>
          </cell>
        </row>
        <row r="425">
          <cell r="FS425">
            <v>1.1499999999999999</v>
          </cell>
        </row>
        <row r="426">
          <cell r="FS426">
            <v>0.5</v>
          </cell>
        </row>
        <row r="427">
          <cell r="FS427">
            <v>0</v>
          </cell>
        </row>
        <row r="428">
          <cell r="FS428">
            <v>0</v>
          </cell>
        </row>
        <row r="429">
          <cell r="FS429">
            <v>4.6959999999999997</v>
          </cell>
        </row>
        <row r="430">
          <cell r="FS430">
            <v>0.1</v>
          </cell>
        </row>
        <row r="431">
          <cell r="FS431">
            <v>0</v>
          </cell>
        </row>
        <row r="432">
          <cell r="FS432">
            <v>0.1</v>
          </cell>
        </row>
        <row r="433">
          <cell r="FS433">
            <v>1.1910000000000001</v>
          </cell>
        </row>
        <row r="434">
          <cell r="FS434">
            <v>2.6</v>
          </cell>
        </row>
        <row r="435">
          <cell r="FS435">
            <v>11.95</v>
          </cell>
        </row>
        <row r="436">
          <cell r="FS436">
            <v>1.3</v>
          </cell>
        </row>
        <row r="437">
          <cell r="FS437">
            <v>0.04</v>
          </cell>
        </row>
        <row r="438">
          <cell r="FS438">
            <v>2.3969999999999998</v>
          </cell>
        </row>
        <row r="439">
          <cell r="FS439">
            <v>1.4550000000000001</v>
          </cell>
        </row>
        <row r="440">
          <cell r="FS440">
            <v>4.71</v>
          </cell>
        </row>
        <row r="441">
          <cell r="FS441">
            <v>1.06</v>
          </cell>
        </row>
        <row r="442">
          <cell r="FS442">
            <v>0.55000000000000004</v>
          </cell>
        </row>
        <row r="443">
          <cell r="FS443">
            <v>0.65600000000000003</v>
          </cell>
        </row>
        <row r="444">
          <cell r="FS444">
            <v>1.59</v>
          </cell>
        </row>
        <row r="445">
          <cell r="FS445">
            <v>0.72499999999999998</v>
          </cell>
        </row>
        <row r="446">
          <cell r="FS446">
            <v>0</v>
          </cell>
        </row>
        <row r="447">
          <cell r="FS447">
            <v>0.3</v>
          </cell>
        </row>
        <row r="448">
          <cell r="FS448">
            <v>0.88600000000000001</v>
          </cell>
        </row>
        <row r="449">
          <cell r="FS449">
            <v>0.125</v>
          </cell>
        </row>
        <row r="450">
          <cell r="FS450">
            <v>0</v>
          </cell>
        </row>
        <row r="451">
          <cell r="FS451">
            <v>0.5</v>
          </cell>
        </row>
        <row r="452">
          <cell r="FS452">
            <v>0.5</v>
          </cell>
        </row>
        <row r="453">
          <cell r="FS453">
            <v>0.24</v>
          </cell>
        </row>
        <row r="454">
          <cell r="FS454">
            <v>1.2</v>
          </cell>
        </row>
        <row r="455">
          <cell r="FS455">
            <v>0.16200000000000001</v>
          </cell>
        </row>
        <row r="456">
          <cell r="FS456">
            <v>8.7999999999999995E-2</v>
          </cell>
        </row>
        <row r="457">
          <cell r="FS457">
            <v>0</v>
          </cell>
        </row>
        <row r="458">
          <cell r="FS458">
            <v>0.1</v>
          </cell>
        </row>
        <row r="459">
          <cell r="FS459">
            <v>0.93600000000000005</v>
          </cell>
        </row>
        <row r="460">
          <cell r="FS460">
            <v>0.2</v>
          </cell>
        </row>
        <row r="461">
          <cell r="FS461">
            <v>0.60199999999999998</v>
          </cell>
        </row>
        <row r="462">
          <cell r="FS462">
            <v>2.4780000000000002</v>
          </cell>
        </row>
        <row r="463">
          <cell r="FS463">
            <v>2.5</v>
          </cell>
        </row>
        <row r="464">
          <cell r="FS464">
            <v>0.34</v>
          </cell>
        </row>
        <row r="465">
          <cell r="FS465">
            <v>0.5</v>
          </cell>
        </row>
        <row r="466">
          <cell r="FS466">
            <v>0.4</v>
          </cell>
        </row>
        <row r="467">
          <cell r="FS467">
            <v>0</v>
          </cell>
        </row>
        <row r="468">
          <cell r="FS468">
            <v>0.6</v>
          </cell>
        </row>
        <row r="469">
          <cell r="FS469">
            <v>0</v>
          </cell>
        </row>
        <row r="470">
          <cell r="FS470">
            <v>0.7</v>
          </cell>
        </row>
        <row r="471">
          <cell r="FS471">
            <v>1.59</v>
          </cell>
        </row>
        <row r="472">
          <cell r="FS472">
            <v>0.153</v>
          </cell>
        </row>
        <row r="473">
          <cell r="FS473">
            <v>7.4999999999999997E-2</v>
          </cell>
        </row>
        <row r="474">
          <cell r="FS474">
            <v>5.26</v>
          </cell>
        </row>
        <row r="475">
          <cell r="FS475">
            <v>2.44</v>
          </cell>
        </row>
        <row r="476">
          <cell r="FS476">
            <v>0.1</v>
          </cell>
        </row>
        <row r="477">
          <cell r="FS477">
            <v>1.5720000000000001</v>
          </cell>
        </row>
        <row r="478">
          <cell r="FS478">
            <v>0.34399999999999997</v>
          </cell>
        </row>
        <row r="479">
          <cell r="FS479">
            <v>0.13100000000000001</v>
          </cell>
        </row>
        <row r="480">
          <cell r="FS480">
            <v>2.5739999999999998</v>
          </cell>
        </row>
        <row r="481">
          <cell r="FS481">
            <v>1.8720000000000001</v>
          </cell>
        </row>
        <row r="482">
          <cell r="FS482">
            <v>0.74099999999999999</v>
          </cell>
        </row>
        <row r="483">
          <cell r="FS483">
            <v>0.28100000000000003</v>
          </cell>
        </row>
        <row r="484">
          <cell r="FS484">
            <v>1.208</v>
          </cell>
        </row>
        <row r="485">
          <cell r="FS485">
            <v>0.109</v>
          </cell>
        </row>
        <row r="486">
          <cell r="FS486">
            <v>0.188</v>
          </cell>
        </row>
        <row r="487">
          <cell r="FS487">
            <v>0.70099999999999996</v>
          </cell>
        </row>
        <row r="488">
          <cell r="FS488">
            <v>0.19</v>
          </cell>
        </row>
        <row r="489">
          <cell r="FS489">
            <v>1.508</v>
          </cell>
        </row>
        <row r="490">
          <cell r="FS490">
            <v>1.0289999999999999</v>
          </cell>
        </row>
        <row r="491">
          <cell r="FS491">
            <v>0.504</v>
          </cell>
        </row>
        <row r="492">
          <cell r="FS492">
            <v>0</v>
          </cell>
        </row>
        <row r="493">
          <cell r="FS493">
            <v>0</v>
          </cell>
        </row>
        <row r="494">
          <cell r="FS494">
            <v>1</v>
          </cell>
        </row>
        <row r="495">
          <cell r="FS495">
            <v>1.6E-2</v>
          </cell>
        </row>
        <row r="496">
          <cell r="FS496">
            <v>3.5999999999999997E-2</v>
          </cell>
        </row>
        <row r="497">
          <cell r="FS497">
            <v>1.276</v>
          </cell>
        </row>
        <row r="498">
          <cell r="FS498">
            <v>0</v>
          </cell>
        </row>
        <row r="499">
          <cell r="FS499">
            <v>0.254</v>
          </cell>
        </row>
        <row r="500">
          <cell r="FS500">
            <v>2.246</v>
          </cell>
        </row>
        <row r="501">
          <cell r="FS501">
            <v>1.4159999999999999</v>
          </cell>
        </row>
        <row r="502">
          <cell r="FS502">
            <v>0.4</v>
          </cell>
        </row>
        <row r="503">
          <cell r="FS503">
            <v>0</v>
          </cell>
        </row>
        <row r="504">
          <cell r="FS504">
            <v>1.2909999999999999</v>
          </cell>
        </row>
        <row r="505">
          <cell r="FS505">
            <v>1.9550000000000001</v>
          </cell>
        </row>
        <row r="506">
          <cell r="FS506">
            <v>2.4910000000000001</v>
          </cell>
        </row>
        <row r="507">
          <cell r="FS507">
            <v>0.106</v>
          </cell>
        </row>
        <row r="508">
          <cell r="FS508">
            <v>1.841</v>
          </cell>
        </row>
        <row r="509">
          <cell r="FS509">
            <v>1.1910000000000001</v>
          </cell>
        </row>
        <row r="510">
          <cell r="FS510">
            <v>1.72</v>
          </cell>
        </row>
        <row r="511">
          <cell r="FS511">
            <v>1.21</v>
          </cell>
        </row>
        <row r="512">
          <cell r="FS512">
            <v>3.109</v>
          </cell>
        </row>
        <row r="513">
          <cell r="FS513">
            <v>0.23499999999999999</v>
          </cell>
        </row>
        <row r="514">
          <cell r="FS514">
            <v>0</v>
          </cell>
        </row>
        <row r="515">
          <cell r="FS515">
            <v>0</v>
          </cell>
        </row>
        <row r="516">
          <cell r="FS516">
            <v>0.27200000000000002</v>
          </cell>
        </row>
        <row r="517">
          <cell r="FS517">
            <v>1.1000000000000001</v>
          </cell>
        </row>
        <row r="518">
          <cell r="FS518">
            <v>0.03</v>
          </cell>
        </row>
        <row r="519">
          <cell r="FS519">
            <v>0.307</v>
          </cell>
        </row>
        <row r="520">
          <cell r="FS520">
            <v>0.45800000000000002</v>
          </cell>
        </row>
        <row r="521">
          <cell r="FS521">
            <v>0</v>
          </cell>
        </row>
        <row r="522">
          <cell r="FS522">
            <v>1.4770000000000001</v>
          </cell>
        </row>
        <row r="523">
          <cell r="FS523">
            <v>0.51</v>
          </cell>
        </row>
        <row r="524">
          <cell r="FS524">
            <v>0.36</v>
          </cell>
        </row>
        <row r="525">
          <cell r="FS525">
            <v>0.02</v>
          </cell>
        </row>
        <row r="526">
          <cell r="FS526">
            <v>4.2000000000000003E-2</v>
          </cell>
        </row>
        <row r="527">
          <cell r="FS527">
            <v>1.1519999999999999</v>
          </cell>
        </row>
        <row r="528">
          <cell r="FS528">
            <v>0.248</v>
          </cell>
        </row>
        <row r="529">
          <cell r="FS529">
            <v>0.108</v>
          </cell>
        </row>
        <row r="530">
          <cell r="FS530">
            <v>1.2829999999999999</v>
          </cell>
        </row>
        <row r="531">
          <cell r="FS531">
            <v>0.42599999999999999</v>
          </cell>
        </row>
        <row r="532">
          <cell r="FS532">
            <v>0</v>
          </cell>
        </row>
        <row r="533">
          <cell r="FS533">
            <v>0</v>
          </cell>
        </row>
        <row r="534">
          <cell r="FS534"/>
        </row>
        <row r="535">
          <cell r="FS535"/>
        </row>
        <row r="536">
          <cell r="FS536"/>
        </row>
        <row r="537">
          <cell r="FS537"/>
        </row>
        <row r="538">
          <cell r="FS538"/>
        </row>
        <row r="539">
          <cell r="FS539"/>
        </row>
        <row r="540">
          <cell r="FS540"/>
        </row>
        <row r="541">
          <cell r="FS541"/>
        </row>
        <row r="542">
          <cell r="FS542"/>
        </row>
        <row r="543">
          <cell r="FS543"/>
        </row>
        <row r="544">
          <cell r="FS544"/>
        </row>
        <row r="545">
          <cell r="FS545"/>
        </row>
        <row r="546">
          <cell r="FS546"/>
        </row>
        <row r="547">
          <cell r="FS547"/>
        </row>
        <row r="548">
          <cell r="FS548"/>
        </row>
        <row r="549">
          <cell r="FS549"/>
        </row>
        <row r="550">
          <cell r="FS550"/>
        </row>
        <row r="551">
          <cell r="FS551"/>
        </row>
        <row r="552">
          <cell r="FS552"/>
        </row>
        <row r="553">
          <cell r="FS553"/>
        </row>
        <row r="554">
          <cell r="FS554"/>
        </row>
        <row r="555">
          <cell r="FS555"/>
        </row>
        <row r="556">
          <cell r="FS556"/>
        </row>
        <row r="557">
          <cell r="FS557"/>
        </row>
        <row r="558">
          <cell r="FS558"/>
        </row>
        <row r="559">
          <cell r="FS559"/>
        </row>
        <row r="560">
          <cell r="FS560"/>
        </row>
        <row r="561">
          <cell r="FS561"/>
        </row>
        <row r="562">
          <cell r="FS562"/>
        </row>
        <row r="563">
          <cell r="FS563"/>
        </row>
        <row r="564">
          <cell r="FS564"/>
        </row>
        <row r="565">
          <cell r="FS565"/>
        </row>
        <row r="566">
          <cell r="FS566"/>
        </row>
        <row r="567">
          <cell r="FS567"/>
        </row>
        <row r="568">
          <cell r="FS568"/>
        </row>
        <row r="569">
          <cell r="FS569"/>
        </row>
        <row r="570">
          <cell r="FS570"/>
        </row>
        <row r="571">
          <cell r="FS571"/>
        </row>
        <row r="572">
          <cell r="FS572"/>
        </row>
        <row r="573">
          <cell r="FS573"/>
        </row>
        <row r="574">
          <cell r="FS574"/>
        </row>
        <row r="575">
          <cell r="FS575"/>
        </row>
        <row r="576">
          <cell r="FS576"/>
        </row>
        <row r="577">
          <cell r="FS577"/>
        </row>
        <row r="578">
          <cell r="FS578"/>
        </row>
        <row r="579">
          <cell r="FS579"/>
        </row>
        <row r="580">
          <cell r="FS580"/>
        </row>
        <row r="581">
          <cell r="FS581"/>
        </row>
        <row r="582">
          <cell r="FS582"/>
        </row>
        <row r="583">
          <cell r="FS583"/>
        </row>
        <row r="584">
          <cell r="FS584"/>
        </row>
        <row r="585">
          <cell r="FS585"/>
        </row>
        <row r="586">
          <cell r="FS586"/>
        </row>
        <row r="587">
          <cell r="FS587"/>
        </row>
        <row r="588">
          <cell r="FS588"/>
        </row>
        <row r="589">
          <cell r="FS589"/>
        </row>
        <row r="590">
          <cell r="FS590"/>
        </row>
        <row r="591">
          <cell r="FS591"/>
        </row>
        <row r="592">
          <cell r="FS592"/>
        </row>
        <row r="593">
          <cell r="FS593"/>
        </row>
        <row r="594">
          <cell r="FS594"/>
        </row>
        <row r="595">
          <cell r="FS595"/>
        </row>
        <row r="596">
          <cell r="FS596"/>
        </row>
        <row r="597">
          <cell r="FS597"/>
        </row>
        <row r="598">
          <cell r="FS598"/>
        </row>
        <row r="599">
          <cell r="FS599"/>
        </row>
        <row r="600">
          <cell r="FS600"/>
        </row>
        <row r="601">
          <cell r="FS601"/>
        </row>
        <row r="602">
          <cell r="FS602"/>
        </row>
        <row r="603">
          <cell r="FS603"/>
        </row>
        <row r="604">
          <cell r="FS604"/>
        </row>
        <row r="605">
          <cell r="FS605"/>
        </row>
        <row r="606">
          <cell r="FS606"/>
        </row>
        <row r="607">
          <cell r="FS607"/>
        </row>
        <row r="608">
          <cell r="FS608"/>
        </row>
        <row r="609">
          <cell r="FS609"/>
        </row>
        <row r="610">
          <cell r="FS610"/>
        </row>
        <row r="611">
          <cell r="FS611"/>
        </row>
        <row r="612">
          <cell r="FS612"/>
        </row>
        <row r="613">
          <cell r="FS613"/>
        </row>
        <row r="614">
          <cell r="FS614"/>
        </row>
        <row r="615">
          <cell r="FS615"/>
        </row>
        <row r="616">
          <cell r="FS616"/>
        </row>
        <row r="617">
          <cell r="FS617"/>
        </row>
        <row r="618">
          <cell r="FS618"/>
        </row>
        <row r="619">
          <cell r="FS619"/>
        </row>
        <row r="620">
          <cell r="FS620"/>
        </row>
        <row r="621">
          <cell r="FS621"/>
        </row>
        <row r="622">
          <cell r="FS622"/>
        </row>
        <row r="623">
          <cell r="FS623"/>
        </row>
        <row r="624">
          <cell r="FS624"/>
        </row>
        <row r="625">
          <cell r="FS625"/>
        </row>
        <row r="626">
          <cell r="FS626"/>
        </row>
        <row r="627">
          <cell r="FS627"/>
        </row>
        <row r="628">
          <cell r="FS628"/>
        </row>
        <row r="629">
          <cell r="FS629"/>
        </row>
        <row r="630">
          <cell r="FS630"/>
        </row>
        <row r="631">
          <cell r="FS631"/>
        </row>
        <row r="632">
          <cell r="FS632"/>
        </row>
        <row r="633">
          <cell r="FS633"/>
        </row>
        <row r="634">
          <cell r="FS634"/>
        </row>
        <row r="635">
          <cell r="FS635"/>
        </row>
        <row r="636">
          <cell r="FS636"/>
        </row>
        <row r="637">
          <cell r="FS637"/>
        </row>
        <row r="638">
          <cell r="FS638"/>
        </row>
        <row r="639">
          <cell r="FS639"/>
        </row>
        <row r="640">
          <cell r="FS640"/>
        </row>
        <row r="641">
          <cell r="FS641"/>
        </row>
        <row r="642">
          <cell r="FS642"/>
        </row>
        <row r="643">
          <cell r="FS643"/>
        </row>
        <row r="644">
          <cell r="FS644"/>
        </row>
        <row r="645">
          <cell r="FS645"/>
        </row>
        <row r="646">
          <cell r="FS646"/>
        </row>
        <row r="647">
          <cell r="FS647"/>
        </row>
        <row r="648">
          <cell r="FS648"/>
        </row>
        <row r="649">
          <cell r="FS649"/>
        </row>
        <row r="650">
          <cell r="FS650"/>
        </row>
        <row r="651">
          <cell r="FS651"/>
        </row>
        <row r="652">
          <cell r="FS652"/>
        </row>
        <row r="653">
          <cell r="FS653"/>
        </row>
        <row r="654">
          <cell r="FS654"/>
        </row>
        <row r="655">
          <cell r="FS655"/>
        </row>
        <row r="656">
          <cell r="FS656"/>
        </row>
        <row r="657">
          <cell r="FS657"/>
        </row>
        <row r="658">
          <cell r="FS658"/>
        </row>
        <row r="659">
          <cell r="FS659"/>
        </row>
        <row r="660">
          <cell r="FS660"/>
        </row>
        <row r="661">
          <cell r="FS661"/>
        </row>
        <row r="662">
          <cell r="FS662"/>
        </row>
        <row r="663">
          <cell r="FS663"/>
        </row>
        <row r="664">
          <cell r="FS664"/>
        </row>
        <row r="665">
          <cell r="FS665"/>
        </row>
        <row r="666">
          <cell r="FS666"/>
        </row>
        <row r="667">
          <cell r="FS667"/>
        </row>
        <row r="668">
          <cell r="FS668"/>
        </row>
        <row r="669">
          <cell r="FS669"/>
        </row>
        <row r="670">
          <cell r="FS670"/>
        </row>
        <row r="671">
          <cell r="FS671"/>
        </row>
        <row r="672">
          <cell r="FS672"/>
        </row>
        <row r="673">
          <cell r="FS673"/>
        </row>
        <row r="674">
          <cell r="FS674"/>
        </row>
        <row r="675">
          <cell r="FS675"/>
        </row>
        <row r="676">
          <cell r="FS676"/>
        </row>
        <row r="677">
          <cell r="FS677"/>
        </row>
        <row r="678">
          <cell r="FS678"/>
        </row>
        <row r="679">
          <cell r="FS679"/>
        </row>
        <row r="680">
          <cell r="FS680"/>
        </row>
        <row r="681">
          <cell r="FS681"/>
        </row>
        <row r="682">
          <cell r="FS682"/>
        </row>
        <row r="683">
          <cell r="FS683"/>
        </row>
        <row r="684">
          <cell r="FS684"/>
        </row>
        <row r="685">
          <cell r="FS685"/>
        </row>
        <row r="686">
          <cell r="FS686"/>
        </row>
        <row r="687">
          <cell r="FS687"/>
        </row>
        <row r="688">
          <cell r="FS688"/>
        </row>
        <row r="689">
          <cell r="FS689"/>
        </row>
        <row r="690">
          <cell r="FS690"/>
        </row>
        <row r="691">
          <cell r="FS691"/>
        </row>
        <row r="692">
          <cell r="FS692"/>
        </row>
        <row r="693">
          <cell r="FS693"/>
        </row>
        <row r="694">
          <cell r="FS694"/>
        </row>
        <row r="695">
          <cell r="FS695"/>
        </row>
        <row r="696">
          <cell r="FS696"/>
        </row>
        <row r="697">
          <cell r="FS697"/>
        </row>
        <row r="698">
          <cell r="FS698"/>
        </row>
        <row r="699">
          <cell r="FS699"/>
        </row>
        <row r="700">
          <cell r="FS700"/>
        </row>
        <row r="701">
          <cell r="FS701"/>
        </row>
        <row r="702">
          <cell r="FS702"/>
        </row>
        <row r="703">
          <cell r="FS703"/>
        </row>
        <row r="704">
          <cell r="FS704"/>
        </row>
        <row r="705">
          <cell r="FS705"/>
        </row>
        <row r="706">
          <cell r="FS706"/>
        </row>
        <row r="707">
          <cell r="FS707"/>
        </row>
        <row r="708">
          <cell r="FS708"/>
        </row>
        <row r="709">
          <cell r="FS709"/>
        </row>
        <row r="710">
          <cell r="FS710"/>
        </row>
        <row r="711">
          <cell r="FS711"/>
        </row>
        <row r="712">
          <cell r="FS712"/>
        </row>
        <row r="713">
          <cell r="FS713"/>
        </row>
        <row r="714">
          <cell r="FS714"/>
        </row>
        <row r="715">
          <cell r="FS715"/>
        </row>
        <row r="716">
          <cell r="FS716"/>
        </row>
        <row r="717">
          <cell r="FS717"/>
        </row>
        <row r="718">
          <cell r="FS718"/>
        </row>
        <row r="719">
          <cell r="FS719"/>
        </row>
        <row r="720">
          <cell r="FS720"/>
        </row>
        <row r="721">
          <cell r="FS721"/>
        </row>
        <row r="722">
          <cell r="FS722"/>
        </row>
        <row r="723">
          <cell r="FS723"/>
        </row>
        <row r="724">
          <cell r="FS724"/>
        </row>
        <row r="725">
          <cell r="FS725"/>
        </row>
        <row r="726">
          <cell r="FS726"/>
        </row>
        <row r="727">
          <cell r="FS727"/>
        </row>
        <row r="728">
          <cell r="FS728"/>
        </row>
        <row r="729">
          <cell r="FS729"/>
        </row>
        <row r="730">
          <cell r="FS730"/>
        </row>
        <row r="731">
          <cell r="FS731"/>
        </row>
        <row r="732">
          <cell r="FS732"/>
        </row>
        <row r="733">
          <cell r="FS733"/>
        </row>
        <row r="734">
          <cell r="FS734"/>
        </row>
        <row r="735">
          <cell r="FS735"/>
        </row>
        <row r="736">
          <cell r="FS736"/>
        </row>
        <row r="737">
          <cell r="FS737"/>
        </row>
        <row r="738">
          <cell r="FS738"/>
        </row>
        <row r="739">
          <cell r="FS739"/>
        </row>
        <row r="740">
          <cell r="FS740"/>
        </row>
        <row r="741">
          <cell r="FS741"/>
        </row>
        <row r="742">
          <cell r="FS742"/>
        </row>
        <row r="743">
          <cell r="FS743"/>
        </row>
        <row r="744">
          <cell r="FS744"/>
        </row>
        <row r="745">
          <cell r="FS745"/>
        </row>
        <row r="746">
          <cell r="FS746"/>
        </row>
        <row r="747">
          <cell r="FS747"/>
        </row>
        <row r="748">
          <cell r="FS748"/>
        </row>
        <row r="749">
          <cell r="FS749"/>
        </row>
        <row r="750">
          <cell r="FS750"/>
        </row>
        <row r="751">
          <cell r="FS751"/>
        </row>
        <row r="752">
          <cell r="FS752"/>
        </row>
        <row r="753">
          <cell r="FS753"/>
        </row>
        <row r="754">
          <cell r="FS754"/>
        </row>
        <row r="755">
          <cell r="FS755"/>
        </row>
        <row r="756">
          <cell r="FS756"/>
        </row>
        <row r="757">
          <cell r="FS757"/>
        </row>
        <row r="758">
          <cell r="FS758"/>
        </row>
        <row r="759">
          <cell r="FS759"/>
        </row>
        <row r="760">
          <cell r="FS760"/>
        </row>
        <row r="761">
          <cell r="FS761"/>
        </row>
        <row r="762">
          <cell r="FS762"/>
        </row>
        <row r="763">
          <cell r="FS763"/>
        </row>
        <row r="764">
          <cell r="FS764"/>
        </row>
        <row r="765">
          <cell r="FS765"/>
        </row>
        <row r="766">
          <cell r="FS766"/>
        </row>
        <row r="767">
          <cell r="FS767"/>
        </row>
        <row r="768">
          <cell r="FS768"/>
        </row>
        <row r="769">
          <cell r="FS769"/>
        </row>
        <row r="770">
          <cell r="FS770"/>
        </row>
        <row r="771">
          <cell r="FS771"/>
        </row>
        <row r="772">
          <cell r="FS772"/>
        </row>
        <row r="773">
          <cell r="FS773"/>
        </row>
        <row r="774">
          <cell r="FS774"/>
        </row>
        <row r="775">
          <cell r="FS775"/>
        </row>
        <row r="776">
          <cell r="FS776"/>
        </row>
        <row r="777">
          <cell r="FS777"/>
        </row>
        <row r="778">
          <cell r="FS778"/>
        </row>
        <row r="779">
          <cell r="FS779"/>
        </row>
        <row r="780">
          <cell r="FS780"/>
        </row>
        <row r="781">
          <cell r="FS781"/>
        </row>
        <row r="782">
          <cell r="FS782"/>
        </row>
        <row r="783">
          <cell r="FS783"/>
        </row>
        <row r="784">
          <cell r="FS784"/>
        </row>
        <row r="785">
          <cell r="FS785"/>
        </row>
        <row r="786">
          <cell r="FS786"/>
        </row>
        <row r="787">
          <cell r="FS787"/>
        </row>
        <row r="788">
          <cell r="FS788"/>
        </row>
        <row r="789">
          <cell r="FS789"/>
        </row>
        <row r="790">
          <cell r="FS790"/>
        </row>
        <row r="791">
          <cell r="FS791"/>
        </row>
        <row r="792">
          <cell r="FS792"/>
        </row>
        <row r="793">
          <cell r="FS793"/>
        </row>
        <row r="794">
          <cell r="FS794"/>
        </row>
        <row r="795">
          <cell r="FS795"/>
        </row>
        <row r="796">
          <cell r="FS796"/>
        </row>
        <row r="797">
          <cell r="FS797"/>
        </row>
        <row r="798">
          <cell r="FS798"/>
        </row>
        <row r="799">
          <cell r="FS799"/>
        </row>
        <row r="800">
          <cell r="FS800"/>
        </row>
        <row r="801">
          <cell r="FS801"/>
        </row>
        <row r="802">
          <cell r="FS802"/>
        </row>
        <row r="803">
          <cell r="FS803"/>
        </row>
        <row r="804">
          <cell r="FS804"/>
        </row>
        <row r="805">
          <cell r="FS805"/>
        </row>
        <row r="806">
          <cell r="FS806"/>
        </row>
        <row r="807">
          <cell r="FS807"/>
        </row>
        <row r="808">
          <cell r="FS808"/>
        </row>
        <row r="809">
          <cell r="FS809"/>
        </row>
        <row r="810">
          <cell r="FS810"/>
        </row>
        <row r="811">
          <cell r="FS811"/>
        </row>
        <row r="812">
          <cell r="FS812"/>
        </row>
        <row r="813">
          <cell r="FS813"/>
        </row>
        <row r="814">
          <cell r="FS814"/>
        </row>
        <row r="815">
          <cell r="FS815"/>
        </row>
        <row r="816">
          <cell r="FS816"/>
        </row>
        <row r="817">
          <cell r="FS817"/>
        </row>
        <row r="818">
          <cell r="FS818"/>
        </row>
        <row r="819">
          <cell r="FS819"/>
        </row>
        <row r="820">
          <cell r="FS820"/>
        </row>
        <row r="821">
          <cell r="FS821"/>
        </row>
        <row r="822">
          <cell r="FS822"/>
        </row>
        <row r="823">
          <cell r="FS823"/>
        </row>
        <row r="824">
          <cell r="FS824"/>
        </row>
        <row r="825">
          <cell r="FS825"/>
        </row>
        <row r="826">
          <cell r="FS826"/>
        </row>
        <row r="827">
          <cell r="FS827"/>
        </row>
        <row r="828">
          <cell r="FS828"/>
        </row>
        <row r="829">
          <cell r="FS829"/>
        </row>
        <row r="830">
          <cell r="FS830"/>
        </row>
        <row r="831">
          <cell r="FS831"/>
        </row>
        <row r="832">
          <cell r="FS832"/>
        </row>
        <row r="833">
          <cell r="FS833"/>
        </row>
        <row r="834">
          <cell r="FS834"/>
        </row>
        <row r="835">
          <cell r="FS835"/>
        </row>
        <row r="836">
          <cell r="FS836"/>
        </row>
        <row r="837">
          <cell r="FS837"/>
        </row>
        <row r="838">
          <cell r="FS838"/>
        </row>
        <row r="839">
          <cell r="FS839"/>
        </row>
        <row r="840">
          <cell r="FS840"/>
        </row>
        <row r="841">
          <cell r="FS841"/>
        </row>
        <row r="842">
          <cell r="FS842"/>
        </row>
        <row r="843">
          <cell r="FS843"/>
        </row>
        <row r="844">
          <cell r="FS844"/>
        </row>
        <row r="845">
          <cell r="FS845"/>
        </row>
        <row r="846">
          <cell r="FS846"/>
        </row>
        <row r="847">
          <cell r="FS847"/>
        </row>
        <row r="848">
          <cell r="FS848"/>
        </row>
        <row r="849">
          <cell r="FS849"/>
        </row>
        <row r="850">
          <cell r="FS850"/>
        </row>
        <row r="851">
          <cell r="FS851"/>
        </row>
        <row r="852">
          <cell r="FS852"/>
        </row>
        <row r="853">
          <cell r="FS853"/>
        </row>
        <row r="854">
          <cell r="FS854"/>
        </row>
        <row r="855">
          <cell r="FS855"/>
        </row>
        <row r="856">
          <cell r="FS856"/>
        </row>
        <row r="857">
          <cell r="FS857"/>
        </row>
        <row r="858">
          <cell r="FS858"/>
        </row>
        <row r="859">
          <cell r="FS859"/>
        </row>
        <row r="860">
          <cell r="FS860"/>
        </row>
        <row r="861">
          <cell r="FS861"/>
        </row>
        <row r="862">
          <cell r="FS862"/>
        </row>
        <row r="863">
          <cell r="FS863"/>
        </row>
        <row r="864">
          <cell r="FS864"/>
        </row>
        <row r="865">
          <cell r="FS865"/>
        </row>
        <row r="866">
          <cell r="FS866"/>
        </row>
        <row r="867">
          <cell r="FS867"/>
        </row>
        <row r="868">
          <cell r="FS868"/>
        </row>
        <row r="869">
          <cell r="FS869"/>
        </row>
        <row r="870">
          <cell r="FS870"/>
        </row>
        <row r="871">
          <cell r="FS871"/>
        </row>
        <row r="872">
          <cell r="FS872"/>
        </row>
        <row r="873">
          <cell r="FS873"/>
        </row>
        <row r="874">
          <cell r="FS874"/>
        </row>
        <row r="875">
          <cell r="FS875"/>
        </row>
        <row r="876">
          <cell r="FS876"/>
        </row>
        <row r="877">
          <cell r="FS877"/>
        </row>
        <row r="878">
          <cell r="FS878"/>
        </row>
        <row r="879">
          <cell r="FS879"/>
        </row>
        <row r="880">
          <cell r="FS880"/>
        </row>
        <row r="881">
          <cell r="FS881"/>
        </row>
        <row r="882">
          <cell r="FS882"/>
        </row>
        <row r="883">
          <cell r="FS883"/>
        </row>
        <row r="884">
          <cell r="FS884"/>
        </row>
        <row r="885">
          <cell r="FS885"/>
        </row>
        <row r="886">
          <cell r="FS886"/>
        </row>
        <row r="887">
          <cell r="FS887"/>
        </row>
        <row r="888">
          <cell r="FS888"/>
        </row>
        <row r="889">
          <cell r="FS889"/>
        </row>
        <row r="890">
          <cell r="FS890"/>
        </row>
        <row r="891">
          <cell r="FS891"/>
        </row>
        <row r="892">
          <cell r="FS892"/>
        </row>
        <row r="893">
          <cell r="FS893"/>
        </row>
        <row r="894">
          <cell r="FS894"/>
        </row>
        <row r="895">
          <cell r="FS895"/>
        </row>
        <row r="896">
          <cell r="FS896"/>
        </row>
        <row r="897">
          <cell r="FS897"/>
        </row>
        <row r="898">
          <cell r="FS898"/>
        </row>
        <row r="899">
          <cell r="FS899"/>
        </row>
        <row r="900">
          <cell r="FS900"/>
        </row>
        <row r="901">
          <cell r="FS901"/>
        </row>
        <row r="902">
          <cell r="FS902"/>
        </row>
        <row r="903">
          <cell r="FS903"/>
        </row>
        <row r="904">
          <cell r="FS904"/>
        </row>
        <row r="905">
          <cell r="FS905"/>
        </row>
        <row r="906">
          <cell r="FS906"/>
        </row>
        <row r="907">
          <cell r="FS907"/>
        </row>
        <row r="908">
          <cell r="FS908"/>
        </row>
        <row r="909">
          <cell r="FS909"/>
        </row>
        <row r="910">
          <cell r="FS910"/>
        </row>
        <row r="911">
          <cell r="FS911"/>
        </row>
        <row r="912">
          <cell r="FS912"/>
        </row>
        <row r="913">
          <cell r="FS913"/>
        </row>
        <row r="914">
          <cell r="FS914"/>
        </row>
        <row r="915">
          <cell r="FS915"/>
        </row>
        <row r="916">
          <cell r="FS916"/>
        </row>
        <row r="917">
          <cell r="FS917"/>
        </row>
        <row r="918">
          <cell r="FS918"/>
        </row>
        <row r="919">
          <cell r="FS919"/>
        </row>
        <row r="920">
          <cell r="FS920"/>
        </row>
        <row r="921">
          <cell r="FS921"/>
        </row>
        <row r="922">
          <cell r="FS922"/>
        </row>
        <row r="923">
          <cell r="FS923"/>
        </row>
        <row r="924">
          <cell r="FS924"/>
        </row>
        <row r="925">
          <cell r="FS925"/>
        </row>
        <row r="926">
          <cell r="FS926"/>
        </row>
        <row r="927">
          <cell r="FS927"/>
        </row>
        <row r="928">
          <cell r="FS928"/>
        </row>
        <row r="929">
          <cell r="FS929"/>
        </row>
        <row r="930">
          <cell r="FS930"/>
        </row>
        <row r="931">
          <cell r="FS931"/>
        </row>
        <row r="932">
          <cell r="FS932"/>
        </row>
        <row r="933">
          <cell r="FS933"/>
        </row>
        <row r="934">
          <cell r="FS934"/>
        </row>
        <row r="935">
          <cell r="FS935"/>
        </row>
        <row r="936">
          <cell r="FS936"/>
        </row>
        <row r="937">
          <cell r="FS937"/>
        </row>
        <row r="938">
          <cell r="FS938"/>
        </row>
        <row r="939">
          <cell r="FS939"/>
        </row>
        <row r="940">
          <cell r="FS940"/>
        </row>
        <row r="941">
          <cell r="FS941"/>
        </row>
        <row r="942">
          <cell r="FS942"/>
        </row>
        <row r="943">
          <cell r="FS943"/>
        </row>
        <row r="944">
          <cell r="FS944"/>
        </row>
        <row r="945">
          <cell r="FS945"/>
        </row>
        <row r="946">
          <cell r="FS946"/>
        </row>
        <row r="947">
          <cell r="FS947"/>
        </row>
        <row r="948">
          <cell r="FS948"/>
        </row>
        <row r="949">
          <cell r="FS949"/>
        </row>
        <row r="950">
          <cell r="FS950"/>
        </row>
        <row r="951">
          <cell r="FS951"/>
        </row>
        <row r="952">
          <cell r="FS952"/>
        </row>
        <row r="953">
          <cell r="FS953"/>
        </row>
        <row r="954">
          <cell r="FS954"/>
        </row>
        <row r="955">
          <cell r="FS955"/>
        </row>
        <row r="956">
          <cell r="FS956"/>
        </row>
        <row r="957">
          <cell r="FS957"/>
        </row>
        <row r="958">
          <cell r="FS958"/>
        </row>
        <row r="959">
          <cell r="FS959"/>
        </row>
        <row r="960">
          <cell r="FS960"/>
        </row>
        <row r="961">
          <cell r="FS961"/>
        </row>
        <row r="962">
          <cell r="FS962"/>
        </row>
        <row r="963">
          <cell r="FS963"/>
        </row>
        <row r="964">
          <cell r="FS964"/>
        </row>
        <row r="965">
          <cell r="FS965"/>
        </row>
        <row r="966">
          <cell r="FS966"/>
        </row>
        <row r="967">
          <cell r="FS967"/>
        </row>
        <row r="968">
          <cell r="FS968"/>
        </row>
        <row r="969">
          <cell r="FS969"/>
        </row>
        <row r="970">
          <cell r="FS970"/>
        </row>
        <row r="971">
          <cell r="FS971"/>
        </row>
        <row r="972">
          <cell r="FS972"/>
        </row>
        <row r="973">
          <cell r="FS973"/>
        </row>
        <row r="974">
          <cell r="FS974"/>
        </row>
        <row r="975">
          <cell r="FS975"/>
        </row>
        <row r="976">
          <cell r="FS976"/>
        </row>
        <row r="977">
          <cell r="FS977"/>
        </row>
        <row r="978">
          <cell r="FS978"/>
        </row>
        <row r="979">
          <cell r="FS979"/>
        </row>
        <row r="980">
          <cell r="FS980"/>
        </row>
        <row r="981">
          <cell r="FS981"/>
        </row>
        <row r="982">
          <cell r="FS982"/>
        </row>
        <row r="983">
          <cell r="FS983"/>
        </row>
        <row r="984">
          <cell r="FS984"/>
        </row>
        <row r="985">
          <cell r="FS985"/>
        </row>
        <row r="986">
          <cell r="FS986"/>
        </row>
        <row r="987">
          <cell r="FS987"/>
        </row>
        <row r="988">
          <cell r="FS988"/>
        </row>
        <row r="989">
          <cell r="FS989"/>
        </row>
        <row r="990">
          <cell r="FS990"/>
        </row>
        <row r="991">
          <cell r="FS991"/>
        </row>
        <row r="992">
          <cell r="FS992"/>
        </row>
        <row r="993">
          <cell r="FS993"/>
        </row>
        <row r="994">
          <cell r="FS994"/>
        </row>
        <row r="995">
          <cell r="FS995"/>
        </row>
        <row r="996">
          <cell r="FS996"/>
        </row>
        <row r="997">
          <cell r="FS997"/>
        </row>
        <row r="998">
          <cell r="FS998"/>
        </row>
        <row r="999">
          <cell r="FS999"/>
        </row>
        <row r="1000">
          <cell r="FS1000"/>
        </row>
        <row r="1001">
          <cell r="FS1001"/>
        </row>
        <row r="1002">
          <cell r="FS1002"/>
        </row>
        <row r="1003">
          <cell r="FS1003"/>
        </row>
        <row r="1004">
          <cell r="FS1004"/>
        </row>
        <row r="1005">
          <cell r="FS1005"/>
        </row>
        <row r="1006">
          <cell r="FS1006"/>
        </row>
        <row r="1007">
          <cell r="FS1007"/>
        </row>
        <row r="1008">
          <cell r="FS1008"/>
        </row>
        <row r="1009">
          <cell r="FS1009"/>
        </row>
        <row r="1010">
          <cell r="FS1010"/>
        </row>
        <row r="1011">
          <cell r="FS1011"/>
        </row>
        <row r="1012">
          <cell r="FS1012"/>
        </row>
        <row r="1013">
          <cell r="FS1013"/>
        </row>
        <row r="1014">
          <cell r="FS1014"/>
        </row>
        <row r="1015">
          <cell r="FS1015"/>
        </row>
        <row r="1016">
          <cell r="FS1016"/>
        </row>
        <row r="1017">
          <cell r="FS1017"/>
        </row>
        <row r="1018">
          <cell r="FS1018"/>
        </row>
        <row r="1019">
          <cell r="FS1019"/>
        </row>
        <row r="1020">
          <cell r="FS1020"/>
        </row>
        <row r="1021">
          <cell r="FS1021"/>
        </row>
        <row r="1022">
          <cell r="FS1022"/>
        </row>
        <row r="1023">
          <cell r="FS1023"/>
        </row>
        <row r="1024">
          <cell r="FS1024"/>
        </row>
        <row r="1025">
          <cell r="FS1025"/>
        </row>
        <row r="1026">
          <cell r="FS1026"/>
        </row>
        <row r="1027">
          <cell r="FS1027"/>
        </row>
        <row r="1028">
          <cell r="FS1028"/>
        </row>
        <row r="1029">
          <cell r="FS1029"/>
        </row>
        <row r="1030">
          <cell r="FS1030"/>
        </row>
        <row r="1031">
          <cell r="FS1031"/>
        </row>
        <row r="1032">
          <cell r="FS1032"/>
        </row>
        <row r="1033">
          <cell r="FS1033"/>
        </row>
        <row r="1034">
          <cell r="FS1034"/>
        </row>
        <row r="1035">
          <cell r="FS1035"/>
        </row>
        <row r="1036">
          <cell r="FS1036"/>
        </row>
        <row r="1037">
          <cell r="FS1037"/>
        </row>
        <row r="1038">
          <cell r="FS1038"/>
        </row>
        <row r="1039">
          <cell r="FS1039"/>
        </row>
        <row r="1040">
          <cell r="FS1040"/>
        </row>
        <row r="1041">
          <cell r="FS1041"/>
        </row>
        <row r="1042">
          <cell r="FS1042"/>
        </row>
        <row r="1043">
          <cell r="FS1043"/>
        </row>
        <row r="1044">
          <cell r="FS1044"/>
        </row>
        <row r="1045">
          <cell r="FS1045"/>
        </row>
        <row r="1046">
          <cell r="FS1046"/>
        </row>
        <row r="1047">
          <cell r="FS1047"/>
        </row>
        <row r="1048">
          <cell r="FS1048"/>
        </row>
        <row r="1049">
          <cell r="FS1049"/>
        </row>
        <row r="1050">
          <cell r="FS1050"/>
        </row>
        <row r="1051">
          <cell r="FS1051"/>
        </row>
        <row r="1052">
          <cell r="FS1052"/>
        </row>
        <row r="1053">
          <cell r="FS1053"/>
        </row>
        <row r="1054">
          <cell r="FS1054"/>
        </row>
        <row r="1055">
          <cell r="FS1055"/>
        </row>
        <row r="1056">
          <cell r="FS1056"/>
        </row>
        <row r="1057">
          <cell r="FS1057"/>
        </row>
        <row r="1058">
          <cell r="FS1058"/>
        </row>
        <row r="1059">
          <cell r="FS1059"/>
        </row>
        <row r="1060">
          <cell r="FS1060"/>
        </row>
        <row r="1061">
          <cell r="FS1061"/>
        </row>
        <row r="1062">
          <cell r="FS1062"/>
        </row>
        <row r="1063">
          <cell r="FS1063"/>
        </row>
        <row r="1064">
          <cell r="FS1064"/>
        </row>
        <row r="1065">
          <cell r="FS1065"/>
        </row>
        <row r="1066">
          <cell r="FS1066"/>
        </row>
        <row r="1067">
          <cell r="FS1067"/>
        </row>
        <row r="1068">
          <cell r="FS1068"/>
        </row>
        <row r="1069">
          <cell r="FS1069"/>
        </row>
        <row r="1070">
          <cell r="FS1070"/>
        </row>
        <row r="1071">
          <cell r="FS1071"/>
        </row>
        <row r="1072">
          <cell r="FS1072"/>
        </row>
        <row r="1073">
          <cell r="FS1073"/>
        </row>
        <row r="1074">
          <cell r="FS1074"/>
        </row>
        <row r="1075">
          <cell r="FS1075"/>
        </row>
        <row r="1076">
          <cell r="FS1076"/>
        </row>
        <row r="1077">
          <cell r="FS1077"/>
        </row>
        <row r="1078">
          <cell r="FS1078"/>
        </row>
        <row r="1079">
          <cell r="FS1079"/>
        </row>
        <row r="1080">
          <cell r="FS1080"/>
        </row>
        <row r="1081">
          <cell r="FS1081"/>
        </row>
        <row r="1082">
          <cell r="FS1082"/>
        </row>
        <row r="1083">
          <cell r="FS1083"/>
        </row>
        <row r="1084">
          <cell r="FS1084"/>
        </row>
        <row r="1085">
          <cell r="FS1085"/>
        </row>
        <row r="1086">
          <cell r="FS1086"/>
        </row>
        <row r="1087">
          <cell r="FS1087"/>
        </row>
        <row r="1088">
          <cell r="FS1088"/>
        </row>
        <row r="1089">
          <cell r="FS1089"/>
        </row>
        <row r="1090">
          <cell r="FS1090"/>
        </row>
        <row r="1091">
          <cell r="FS1091"/>
        </row>
        <row r="1092">
          <cell r="FS1092"/>
        </row>
        <row r="1093">
          <cell r="FS1093"/>
        </row>
        <row r="1094">
          <cell r="FS1094"/>
        </row>
        <row r="1095">
          <cell r="FS1095"/>
        </row>
        <row r="1096">
          <cell r="FS1096"/>
        </row>
        <row r="1097">
          <cell r="FS1097"/>
        </row>
        <row r="1098">
          <cell r="FS1098"/>
        </row>
        <row r="1099">
          <cell r="FS1099"/>
        </row>
        <row r="1100">
          <cell r="FS1100"/>
        </row>
        <row r="1101">
          <cell r="FS1101"/>
        </row>
        <row r="1102">
          <cell r="FS1102"/>
        </row>
        <row r="1103">
          <cell r="FS1103"/>
        </row>
        <row r="1104">
          <cell r="FS1104"/>
        </row>
        <row r="1105">
          <cell r="FS1105"/>
        </row>
        <row r="1106">
          <cell r="FS1106"/>
        </row>
        <row r="1107">
          <cell r="FS1107"/>
        </row>
        <row r="1108">
          <cell r="FS1108"/>
        </row>
        <row r="1109">
          <cell r="FS1109"/>
        </row>
        <row r="1110">
          <cell r="FS1110"/>
        </row>
        <row r="1111">
          <cell r="FS1111"/>
        </row>
        <row r="1112">
          <cell r="FS1112"/>
        </row>
        <row r="1113">
          <cell r="FS1113"/>
        </row>
        <row r="1114">
          <cell r="FS1114"/>
        </row>
        <row r="1115">
          <cell r="FS1115"/>
        </row>
        <row r="1116">
          <cell r="FS1116"/>
        </row>
        <row r="1117">
          <cell r="FS1117"/>
        </row>
        <row r="1118">
          <cell r="FS1118"/>
        </row>
        <row r="1119">
          <cell r="FS1119"/>
        </row>
        <row r="1120">
          <cell r="FS1120"/>
        </row>
        <row r="1121">
          <cell r="FS1121"/>
        </row>
        <row r="1122">
          <cell r="FS1122"/>
        </row>
        <row r="1123">
          <cell r="FS1123"/>
        </row>
        <row r="1124">
          <cell r="FS1124"/>
        </row>
        <row r="1125">
          <cell r="FS1125"/>
        </row>
        <row r="1126">
          <cell r="FS1126"/>
        </row>
        <row r="1127">
          <cell r="FS1127"/>
        </row>
        <row r="1128">
          <cell r="FS1128"/>
        </row>
        <row r="1129">
          <cell r="FS1129"/>
        </row>
        <row r="1130">
          <cell r="FS1130"/>
        </row>
        <row r="1131">
          <cell r="FS1131"/>
        </row>
        <row r="1132">
          <cell r="FS1132"/>
        </row>
        <row r="1133">
          <cell r="FS1133"/>
        </row>
        <row r="1134">
          <cell r="FS1134"/>
        </row>
        <row r="1135">
          <cell r="FS1135"/>
        </row>
        <row r="1136">
          <cell r="FS1136"/>
        </row>
        <row r="1137">
          <cell r="FS1137"/>
        </row>
        <row r="1138">
          <cell r="FS1138"/>
        </row>
        <row r="1139">
          <cell r="FS1139"/>
        </row>
        <row r="1140">
          <cell r="FS1140"/>
        </row>
        <row r="1141">
          <cell r="FS1141"/>
        </row>
        <row r="1142">
          <cell r="FS1142"/>
        </row>
        <row r="1143">
          <cell r="FS1143"/>
        </row>
        <row r="1144">
          <cell r="FS1144"/>
        </row>
        <row r="1145">
          <cell r="FS1145"/>
        </row>
        <row r="1146">
          <cell r="FS1146"/>
        </row>
        <row r="1147">
          <cell r="FS1147"/>
        </row>
        <row r="1148">
          <cell r="FS1148"/>
        </row>
        <row r="1149">
          <cell r="FS1149"/>
        </row>
        <row r="1150">
          <cell r="FS1150"/>
        </row>
        <row r="1151">
          <cell r="FS1151"/>
        </row>
        <row r="1152">
          <cell r="FS1152"/>
        </row>
        <row r="1153">
          <cell r="FS1153"/>
        </row>
        <row r="1154">
          <cell r="FS1154"/>
        </row>
        <row r="1155">
          <cell r="FS1155"/>
        </row>
        <row r="1156">
          <cell r="FS1156"/>
        </row>
        <row r="1157">
          <cell r="FS1157"/>
        </row>
        <row r="1158">
          <cell r="FS1158"/>
        </row>
        <row r="1159">
          <cell r="FS1159"/>
        </row>
        <row r="1160">
          <cell r="FS1160"/>
        </row>
        <row r="1161">
          <cell r="FS1161"/>
        </row>
        <row r="1162">
          <cell r="FS1162"/>
        </row>
        <row r="1163">
          <cell r="FS1163"/>
        </row>
        <row r="1164">
          <cell r="FS1164"/>
        </row>
        <row r="1165">
          <cell r="FS1165"/>
        </row>
        <row r="1166">
          <cell r="FS1166"/>
        </row>
        <row r="1167">
          <cell r="FS1167"/>
        </row>
        <row r="1168">
          <cell r="FS1168"/>
        </row>
        <row r="1169">
          <cell r="FS1169"/>
        </row>
        <row r="1170">
          <cell r="FS1170"/>
        </row>
        <row r="1171">
          <cell r="FS1171"/>
        </row>
        <row r="1172">
          <cell r="FS1172"/>
        </row>
        <row r="1173">
          <cell r="FS1173"/>
        </row>
        <row r="1174">
          <cell r="FS1174"/>
        </row>
        <row r="1175">
          <cell r="FS1175"/>
        </row>
        <row r="1176">
          <cell r="FS1176"/>
        </row>
        <row r="1177">
          <cell r="FS1177"/>
        </row>
        <row r="1178">
          <cell r="FS1178"/>
        </row>
        <row r="1179">
          <cell r="FS1179"/>
        </row>
        <row r="1180">
          <cell r="FS1180"/>
        </row>
        <row r="1181">
          <cell r="FS1181"/>
        </row>
        <row r="1182">
          <cell r="FS1182"/>
        </row>
        <row r="1183">
          <cell r="FS1183"/>
        </row>
        <row r="1184">
          <cell r="FS1184"/>
        </row>
        <row r="1185">
          <cell r="FS1185"/>
        </row>
        <row r="1186">
          <cell r="FS1186"/>
        </row>
        <row r="1187">
          <cell r="FS1187"/>
        </row>
        <row r="1188">
          <cell r="FS1188"/>
        </row>
        <row r="1189">
          <cell r="FS1189"/>
        </row>
        <row r="1190">
          <cell r="FS1190"/>
        </row>
        <row r="1191">
          <cell r="FS1191"/>
        </row>
        <row r="1192">
          <cell r="FS1192"/>
        </row>
        <row r="1193">
          <cell r="FS1193"/>
        </row>
        <row r="1194">
          <cell r="FS1194"/>
        </row>
        <row r="1195">
          <cell r="FS1195"/>
        </row>
        <row r="1196">
          <cell r="FS1196"/>
        </row>
        <row r="1197">
          <cell r="FS1197"/>
        </row>
        <row r="1198">
          <cell r="FS1198"/>
        </row>
        <row r="1199">
          <cell r="FS1199"/>
        </row>
        <row r="1200">
          <cell r="FS1200"/>
        </row>
        <row r="1201">
          <cell r="FS1201"/>
        </row>
        <row r="1202">
          <cell r="FS1202"/>
        </row>
        <row r="1203">
          <cell r="FS1203"/>
        </row>
        <row r="1204">
          <cell r="FS1204"/>
        </row>
        <row r="1205">
          <cell r="FS1205"/>
        </row>
        <row r="1206">
          <cell r="FS1206"/>
        </row>
        <row r="1207">
          <cell r="FS1207"/>
        </row>
        <row r="1208">
          <cell r="FS1208"/>
        </row>
        <row r="1209">
          <cell r="FS1209"/>
        </row>
        <row r="1210">
          <cell r="FS1210"/>
        </row>
        <row r="1211">
          <cell r="FS1211"/>
        </row>
        <row r="1212">
          <cell r="FS1212"/>
        </row>
        <row r="1213">
          <cell r="FS1213"/>
        </row>
        <row r="1214">
          <cell r="FS1214"/>
        </row>
        <row r="1215">
          <cell r="FS1215"/>
        </row>
        <row r="1216">
          <cell r="FS1216"/>
        </row>
        <row r="1217">
          <cell r="FS1217"/>
        </row>
        <row r="1218">
          <cell r="FS1218"/>
        </row>
        <row r="1219">
          <cell r="FS1219"/>
        </row>
        <row r="1220">
          <cell r="FS1220"/>
        </row>
        <row r="1221">
          <cell r="FS1221"/>
        </row>
        <row r="1222">
          <cell r="FS1222"/>
        </row>
        <row r="1223">
          <cell r="FS1223"/>
        </row>
        <row r="1224">
          <cell r="FS1224"/>
        </row>
        <row r="1225">
          <cell r="FS1225"/>
        </row>
        <row r="1226">
          <cell r="FS1226"/>
        </row>
        <row r="1227">
          <cell r="FS1227"/>
        </row>
        <row r="1228">
          <cell r="FS1228"/>
        </row>
        <row r="1229">
          <cell r="FS1229"/>
        </row>
        <row r="1230">
          <cell r="FS1230"/>
        </row>
        <row r="1231">
          <cell r="FS1231"/>
        </row>
        <row r="1232">
          <cell r="FS1232"/>
        </row>
        <row r="1233">
          <cell r="FS1233"/>
        </row>
        <row r="1234">
          <cell r="FS1234"/>
        </row>
        <row r="1235">
          <cell r="FS1235"/>
        </row>
        <row r="1236">
          <cell r="FS1236"/>
        </row>
        <row r="1237">
          <cell r="FS1237"/>
        </row>
        <row r="1238">
          <cell r="FS1238"/>
        </row>
        <row r="1239">
          <cell r="FS1239"/>
        </row>
        <row r="1240">
          <cell r="FS1240"/>
        </row>
        <row r="1241">
          <cell r="FS1241"/>
        </row>
        <row r="1242">
          <cell r="FS1242"/>
        </row>
        <row r="1243">
          <cell r="FS1243"/>
        </row>
        <row r="1244">
          <cell r="FS1244"/>
        </row>
        <row r="1245">
          <cell r="FS1245"/>
        </row>
        <row r="1246">
          <cell r="FS1246"/>
        </row>
        <row r="1247">
          <cell r="FS1247"/>
        </row>
        <row r="1248">
          <cell r="FS1248"/>
        </row>
        <row r="1249">
          <cell r="FS1249"/>
        </row>
        <row r="1250">
          <cell r="FS1250"/>
        </row>
        <row r="1251">
          <cell r="FS1251"/>
        </row>
        <row r="1252">
          <cell r="FS1252"/>
        </row>
        <row r="1253">
          <cell r="FS1253"/>
        </row>
        <row r="1254">
          <cell r="FS1254"/>
        </row>
        <row r="1255">
          <cell r="FS1255"/>
        </row>
        <row r="1256">
          <cell r="FS1256"/>
        </row>
        <row r="1257">
          <cell r="FS1257"/>
        </row>
        <row r="1258">
          <cell r="FS1258"/>
        </row>
        <row r="1259">
          <cell r="FS1259"/>
        </row>
        <row r="1260">
          <cell r="FS1260"/>
        </row>
        <row r="1261">
          <cell r="FS1261"/>
        </row>
        <row r="1262">
          <cell r="FS1262"/>
        </row>
        <row r="1263">
          <cell r="FS1263"/>
        </row>
        <row r="1264">
          <cell r="FS1264"/>
        </row>
        <row r="1265">
          <cell r="FS1265"/>
        </row>
        <row r="1266">
          <cell r="FS1266"/>
        </row>
        <row r="1267">
          <cell r="FS1267"/>
        </row>
        <row r="1268">
          <cell r="FS1268"/>
        </row>
        <row r="1269">
          <cell r="FS1269"/>
        </row>
        <row r="1270">
          <cell r="FS1270"/>
        </row>
        <row r="1271">
          <cell r="FS1271"/>
        </row>
        <row r="1272">
          <cell r="FS1272"/>
        </row>
        <row r="1273">
          <cell r="FS1273"/>
        </row>
        <row r="1274">
          <cell r="FS1274"/>
        </row>
        <row r="1275">
          <cell r="FS1275"/>
        </row>
        <row r="1276">
          <cell r="FS1276"/>
        </row>
        <row r="1277">
          <cell r="FS1277"/>
        </row>
        <row r="1278">
          <cell r="FS1278"/>
        </row>
        <row r="1279">
          <cell r="FS1279"/>
        </row>
        <row r="1280">
          <cell r="FS1280"/>
        </row>
        <row r="1281">
          <cell r="FS1281"/>
        </row>
        <row r="1282">
          <cell r="FS1282"/>
        </row>
        <row r="1283">
          <cell r="FS1283"/>
        </row>
        <row r="1284">
          <cell r="FS1284"/>
        </row>
        <row r="1285">
          <cell r="FS1285"/>
        </row>
        <row r="1286">
          <cell r="FS1286"/>
        </row>
        <row r="1287">
          <cell r="FS1287"/>
        </row>
        <row r="1288">
          <cell r="FS1288"/>
        </row>
        <row r="1289">
          <cell r="FS1289"/>
        </row>
        <row r="1290">
          <cell r="FS1290"/>
        </row>
        <row r="1291">
          <cell r="FS1291"/>
        </row>
        <row r="1292">
          <cell r="FS1292"/>
        </row>
        <row r="1293">
          <cell r="FS1293"/>
        </row>
        <row r="1294">
          <cell r="FS1294"/>
        </row>
        <row r="1295">
          <cell r="FS1295"/>
        </row>
        <row r="1296">
          <cell r="FS1296"/>
        </row>
        <row r="1297">
          <cell r="FS1297"/>
        </row>
        <row r="1298">
          <cell r="FS1298"/>
        </row>
        <row r="1299">
          <cell r="FS1299"/>
        </row>
        <row r="1300">
          <cell r="FS1300"/>
        </row>
        <row r="1301">
          <cell r="FS1301"/>
        </row>
        <row r="1302">
          <cell r="FS1302"/>
        </row>
        <row r="1303">
          <cell r="FS1303"/>
        </row>
        <row r="1304">
          <cell r="FS1304"/>
        </row>
        <row r="1305">
          <cell r="FS1305"/>
        </row>
        <row r="1306">
          <cell r="FS1306"/>
        </row>
        <row r="1307">
          <cell r="FS1307"/>
        </row>
        <row r="1308">
          <cell r="FS1308"/>
        </row>
        <row r="1309">
          <cell r="FS1309"/>
        </row>
        <row r="1310">
          <cell r="FS1310"/>
        </row>
        <row r="1311">
          <cell r="FS1311"/>
        </row>
        <row r="1312">
          <cell r="FS1312"/>
        </row>
        <row r="1313">
          <cell r="FS1313"/>
        </row>
        <row r="1314">
          <cell r="FS1314"/>
        </row>
        <row r="1315">
          <cell r="FS1315"/>
        </row>
        <row r="1316">
          <cell r="FS1316"/>
        </row>
        <row r="1317">
          <cell r="FS1317"/>
        </row>
        <row r="1318">
          <cell r="FS1318"/>
        </row>
        <row r="1319">
          <cell r="FS1319"/>
        </row>
        <row r="1320">
          <cell r="FS1320"/>
        </row>
        <row r="1321">
          <cell r="FS1321"/>
        </row>
        <row r="1322">
          <cell r="FS1322"/>
        </row>
        <row r="1323">
          <cell r="FS1323"/>
        </row>
        <row r="1324">
          <cell r="FS1324"/>
        </row>
        <row r="1325">
          <cell r="FS1325"/>
        </row>
        <row r="1326">
          <cell r="FS1326"/>
        </row>
        <row r="1327">
          <cell r="FS1327"/>
        </row>
        <row r="1328">
          <cell r="FS1328"/>
        </row>
        <row r="1329">
          <cell r="FS1329"/>
        </row>
        <row r="1330">
          <cell r="FS1330"/>
        </row>
        <row r="1331">
          <cell r="FS1331"/>
        </row>
        <row r="1332">
          <cell r="FS1332"/>
        </row>
        <row r="1333">
          <cell r="FS1333"/>
        </row>
        <row r="1334">
          <cell r="FS1334"/>
        </row>
        <row r="1335">
          <cell r="FS1335"/>
        </row>
        <row r="1336">
          <cell r="FS1336"/>
        </row>
        <row r="1337">
          <cell r="FS1337"/>
        </row>
        <row r="1338">
          <cell r="FS1338"/>
        </row>
        <row r="1339">
          <cell r="FS1339"/>
        </row>
        <row r="1340">
          <cell r="FS1340"/>
        </row>
        <row r="1341">
          <cell r="FS1341"/>
        </row>
        <row r="1342">
          <cell r="FS1342"/>
        </row>
        <row r="1343">
          <cell r="FS1343"/>
        </row>
        <row r="1344">
          <cell r="FS1344"/>
        </row>
        <row r="1345">
          <cell r="FS1345"/>
        </row>
        <row r="1346">
          <cell r="FS1346"/>
        </row>
        <row r="1347">
          <cell r="FS1347"/>
        </row>
        <row r="1348">
          <cell r="FS1348"/>
        </row>
        <row r="1349">
          <cell r="FS1349"/>
        </row>
        <row r="1350">
          <cell r="FS1350"/>
        </row>
        <row r="1351">
          <cell r="FS1351"/>
        </row>
        <row r="1352">
          <cell r="FS1352"/>
        </row>
        <row r="1353">
          <cell r="FS1353"/>
        </row>
        <row r="1354">
          <cell r="FS1354"/>
        </row>
        <row r="1355">
          <cell r="FS1355"/>
        </row>
        <row r="1356">
          <cell r="FS1356"/>
        </row>
        <row r="1357">
          <cell r="FS1357"/>
        </row>
        <row r="1358">
          <cell r="FS1358"/>
        </row>
        <row r="1359">
          <cell r="FS1359"/>
        </row>
        <row r="1360">
          <cell r="FS1360"/>
        </row>
        <row r="1361">
          <cell r="FS1361"/>
        </row>
        <row r="1362">
          <cell r="FS1362"/>
        </row>
        <row r="1363">
          <cell r="FS1363"/>
        </row>
        <row r="1364">
          <cell r="FS1364"/>
        </row>
        <row r="1365">
          <cell r="FS1365"/>
        </row>
        <row r="1366">
          <cell r="FS1366"/>
        </row>
        <row r="1367">
          <cell r="FS1367"/>
        </row>
        <row r="1368">
          <cell r="FS1368"/>
        </row>
        <row r="1369">
          <cell r="FS1369"/>
        </row>
        <row r="1370">
          <cell r="FS1370"/>
        </row>
        <row r="1371">
          <cell r="FS1371"/>
        </row>
        <row r="1372">
          <cell r="FS1372"/>
        </row>
        <row r="1373">
          <cell r="FS1373"/>
        </row>
        <row r="1374">
          <cell r="FS1374"/>
        </row>
        <row r="1375">
          <cell r="FS1375"/>
        </row>
        <row r="1376">
          <cell r="FS1376"/>
        </row>
        <row r="1377">
          <cell r="FS1377"/>
        </row>
        <row r="1378">
          <cell r="FS1378"/>
        </row>
        <row r="1379">
          <cell r="FS1379"/>
        </row>
        <row r="1380">
          <cell r="FS1380"/>
        </row>
        <row r="1381">
          <cell r="FS1381"/>
        </row>
        <row r="1382">
          <cell r="FS1382"/>
        </row>
        <row r="1383">
          <cell r="FS1383"/>
        </row>
        <row r="1384">
          <cell r="FS1384"/>
        </row>
        <row r="1385">
          <cell r="FS1385"/>
        </row>
        <row r="1386">
          <cell r="FS1386"/>
        </row>
        <row r="1387">
          <cell r="FS1387"/>
        </row>
        <row r="1388">
          <cell r="FS1388"/>
        </row>
        <row r="1389">
          <cell r="FS1389"/>
        </row>
        <row r="1390">
          <cell r="FS1390"/>
        </row>
        <row r="1391">
          <cell r="FS1391"/>
        </row>
        <row r="1392">
          <cell r="FS1392"/>
        </row>
        <row r="1393">
          <cell r="FS1393"/>
        </row>
        <row r="1394">
          <cell r="FS1394"/>
        </row>
        <row r="1395">
          <cell r="FS1395"/>
        </row>
        <row r="1396">
          <cell r="FS1396"/>
        </row>
        <row r="1397">
          <cell r="FS1397"/>
        </row>
        <row r="1398">
          <cell r="FS1398"/>
        </row>
        <row r="1399">
          <cell r="FS1399"/>
        </row>
        <row r="1400">
          <cell r="FS1400"/>
        </row>
        <row r="1401">
          <cell r="FS1401"/>
        </row>
        <row r="1402">
          <cell r="FS1402"/>
        </row>
        <row r="1403">
          <cell r="FS1403"/>
        </row>
        <row r="1404">
          <cell r="FS1404"/>
        </row>
        <row r="1405">
          <cell r="FS1405"/>
        </row>
        <row r="1406">
          <cell r="FS1406"/>
        </row>
        <row r="1407">
          <cell r="FS1407"/>
        </row>
        <row r="1408">
          <cell r="FS1408"/>
        </row>
        <row r="1409">
          <cell r="FS1409"/>
        </row>
        <row r="1410">
          <cell r="FS1410"/>
        </row>
        <row r="1411">
          <cell r="FS1411"/>
        </row>
        <row r="1412">
          <cell r="FS1412"/>
        </row>
        <row r="1413">
          <cell r="FS1413"/>
        </row>
        <row r="1414">
          <cell r="FS1414"/>
        </row>
        <row r="1415">
          <cell r="FS1415"/>
        </row>
        <row r="1416">
          <cell r="FS1416"/>
        </row>
        <row r="1417">
          <cell r="FS1417"/>
        </row>
        <row r="1418">
          <cell r="FS1418"/>
        </row>
        <row r="1419">
          <cell r="FS1419"/>
        </row>
        <row r="1420">
          <cell r="FS1420"/>
        </row>
        <row r="1421">
          <cell r="FS1421"/>
        </row>
        <row r="1422">
          <cell r="FS1422"/>
        </row>
        <row r="1423">
          <cell r="FS1423"/>
        </row>
        <row r="1424">
          <cell r="FS1424"/>
        </row>
        <row r="1425">
          <cell r="FS1425"/>
        </row>
        <row r="1426">
          <cell r="FS1426"/>
        </row>
        <row r="1427">
          <cell r="FS1427"/>
        </row>
        <row r="1428">
          <cell r="FS1428"/>
        </row>
        <row r="1429">
          <cell r="FS1429"/>
        </row>
        <row r="1430">
          <cell r="FS1430"/>
        </row>
        <row r="1431">
          <cell r="FS1431"/>
        </row>
        <row r="1432">
          <cell r="FS1432"/>
        </row>
        <row r="1433">
          <cell r="FS1433"/>
        </row>
        <row r="1434">
          <cell r="FS1434"/>
        </row>
        <row r="1435">
          <cell r="FS1435"/>
        </row>
        <row r="1436">
          <cell r="FS1436"/>
        </row>
        <row r="1437">
          <cell r="FS1437"/>
        </row>
        <row r="1438">
          <cell r="FS1438"/>
        </row>
        <row r="1439">
          <cell r="FS1439"/>
        </row>
        <row r="1440">
          <cell r="FS1440"/>
        </row>
        <row r="1441">
          <cell r="FS1441"/>
        </row>
        <row r="1442">
          <cell r="FS1442"/>
        </row>
        <row r="1443">
          <cell r="FS1443"/>
        </row>
        <row r="1444">
          <cell r="FS1444"/>
        </row>
        <row r="1445">
          <cell r="FS1445"/>
        </row>
        <row r="1446">
          <cell r="FS1446"/>
        </row>
        <row r="1447">
          <cell r="FS1447"/>
        </row>
        <row r="1448">
          <cell r="FS1448"/>
        </row>
        <row r="1449">
          <cell r="FS1449"/>
        </row>
        <row r="1450">
          <cell r="FS1450"/>
        </row>
        <row r="1451">
          <cell r="FS1451"/>
        </row>
        <row r="1452">
          <cell r="FS1452"/>
        </row>
        <row r="1453">
          <cell r="FS1453"/>
        </row>
        <row r="1454">
          <cell r="FS1454"/>
        </row>
        <row r="1455">
          <cell r="FS1455"/>
        </row>
        <row r="1456">
          <cell r="FS1456"/>
        </row>
        <row r="1457">
          <cell r="FS1457"/>
        </row>
        <row r="1458">
          <cell r="FS1458"/>
        </row>
        <row r="1459">
          <cell r="FS1459"/>
        </row>
        <row r="1460">
          <cell r="FS1460"/>
        </row>
        <row r="1461">
          <cell r="FS1461"/>
        </row>
        <row r="1462">
          <cell r="FS1462"/>
        </row>
        <row r="1463">
          <cell r="FS1463"/>
        </row>
        <row r="1464">
          <cell r="FS1464"/>
        </row>
        <row r="1465">
          <cell r="FS1465"/>
        </row>
        <row r="1466">
          <cell r="FS1466"/>
        </row>
        <row r="1467">
          <cell r="FS1467"/>
        </row>
        <row r="1468">
          <cell r="FS1468"/>
        </row>
        <row r="1469">
          <cell r="FS1469"/>
        </row>
        <row r="1470">
          <cell r="FS1470"/>
        </row>
        <row r="1471">
          <cell r="FS1471"/>
        </row>
        <row r="1472">
          <cell r="FS1472"/>
        </row>
        <row r="1473">
          <cell r="FS1473"/>
        </row>
        <row r="1474">
          <cell r="FS1474"/>
        </row>
        <row r="1475">
          <cell r="FS1475"/>
        </row>
        <row r="1476">
          <cell r="FS1476"/>
        </row>
        <row r="1477">
          <cell r="FS1477"/>
        </row>
        <row r="1478">
          <cell r="FS1478"/>
        </row>
        <row r="1479">
          <cell r="FS1479"/>
        </row>
        <row r="1480">
          <cell r="FS1480"/>
        </row>
        <row r="1481">
          <cell r="FS1481"/>
        </row>
        <row r="1482">
          <cell r="FS1482"/>
        </row>
        <row r="1483">
          <cell r="FS1483"/>
        </row>
        <row r="1484">
          <cell r="FS1484"/>
        </row>
        <row r="1485">
          <cell r="FS1485"/>
        </row>
        <row r="1486">
          <cell r="FS1486"/>
        </row>
        <row r="1487">
          <cell r="FS1487"/>
        </row>
        <row r="1488">
          <cell r="FS1488"/>
        </row>
        <row r="1489">
          <cell r="FS1489"/>
        </row>
        <row r="1490">
          <cell r="FS1490"/>
        </row>
        <row r="1491">
          <cell r="FS1491"/>
        </row>
        <row r="1492">
          <cell r="FS1492"/>
        </row>
        <row r="1493">
          <cell r="FS1493"/>
        </row>
        <row r="1494">
          <cell r="FS1494"/>
        </row>
        <row r="1495">
          <cell r="FS1495"/>
        </row>
        <row r="1496">
          <cell r="FS1496"/>
        </row>
        <row r="1497">
          <cell r="FS1497"/>
        </row>
        <row r="1498">
          <cell r="FS1498"/>
        </row>
        <row r="1499">
          <cell r="FS1499"/>
        </row>
        <row r="1500">
          <cell r="FS1500"/>
        </row>
        <row r="1501">
          <cell r="FS1501"/>
        </row>
        <row r="1502">
          <cell r="FS1502"/>
        </row>
        <row r="1503">
          <cell r="FS1503"/>
        </row>
        <row r="1504">
          <cell r="FS1504"/>
        </row>
        <row r="1505">
          <cell r="FS1505"/>
        </row>
        <row r="1506">
          <cell r="FS1506"/>
        </row>
        <row r="1507">
          <cell r="FS1507"/>
        </row>
        <row r="1508">
          <cell r="FS1508"/>
        </row>
        <row r="1509">
          <cell r="FS1509"/>
        </row>
        <row r="1510">
          <cell r="FS1510"/>
        </row>
        <row r="1511">
          <cell r="FS1511"/>
        </row>
        <row r="1512">
          <cell r="FS1512"/>
        </row>
        <row r="1513">
          <cell r="FS1513"/>
        </row>
        <row r="1514">
          <cell r="FS1514"/>
        </row>
        <row r="1515">
          <cell r="FS1515"/>
        </row>
        <row r="1516">
          <cell r="FS1516"/>
        </row>
        <row r="1517">
          <cell r="FS1517"/>
        </row>
        <row r="1518">
          <cell r="FS1518"/>
        </row>
        <row r="1519">
          <cell r="FS1519"/>
        </row>
        <row r="1520">
          <cell r="FS1520"/>
        </row>
        <row r="1521">
          <cell r="FS1521"/>
        </row>
        <row r="1522">
          <cell r="FS1522"/>
        </row>
        <row r="1523">
          <cell r="FS1523"/>
        </row>
        <row r="1524">
          <cell r="FS1524"/>
        </row>
        <row r="1525">
          <cell r="FS1525"/>
        </row>
        <row r="1526">
          <cell r="FS1526"/>
        </row>
        <row r="1527">
          <cell r="FS1527"/>
        </row>
        <row r="1528">
          <cell r="FS1528"/>
        </row>
        <row r="1529">
          <cell r="FS1529"/>
        </row>
        <row r="1530">
          <cell r="FS1530"/>
        </row>
        <row r="1531">
          <cell r="FS1531"/>
        </row>
        <row r="1532">
          <cell r="FS1532"/>
        </row>
        <row r="1533">
          <cell r="FS1533"/>
        </row>
        <row r="1534">
          <cell r="FS1534"/>
        </row>
        <row r="1535">
          <cell r="FS1535"/>
        </row>
        <row r="1536">
          <cell r="FS1536"/>
        </row>
        <row r="1537">
          <cell r="FS1537"/>
        </row>
        <row r="1538">
          <cell r="FS1538"/>
        </row>
        <row r="1539">
          <cell r="FS1539"/>
        </row>
        <row r="1540">
          <cell r="FS1540"/>
        </row>
        <row r="1541">
          <cell r="FS1541"/>
        </row>
        <row r="1542">
          <cell r="FS1542"/>
        </row>
        <row r="1543">
          <cell r="FS1543"/>
        </row>
        <row r="1544">
          <cell r="FS1544"/>
        </row>
        <row r="1545">
          <cell r="FS1545"/>
        </row>
        <row r="1546">
          <cell r="FS1546"/>
        </row>
        <row r="1547">
          <cell r="FS1547"/>
        </row>
        <row r="1548">
          <cell r="FS1548"/>
        </row>
        <row r="1549">
          <cell r="FS1549"/>
        </row>
        <row r="1550">
          <cell r="FS1550"/>
        </row>
        <row r="1551">
          <cell r="FS1551"/>
        </row>
        <row r="1552">
          <cell r="FS1552"/>
        </row>
        <row r="1553">
          <cell r="FS1553"/>
        </row>
        <row r="1554">
          <cell r="FS1554"/>
        </row>
        <row r="1555">
          <cell r="FS1555"/>
        </row>
        <row r="1556">
          <cell r="FS1556"/>
        </row>
        <row r="1557">
          <cell r="FS1557"/>
        </row>
        <row r="1558">
          <cell r="FS1558"/>
        </row>
        <row r="1559">
          <cell r="FS1559"/>
        </row>
        <row r="1560">
          <cell r="FS1560"/>
        </row>
        <row r="1561">
          <cell r="FS1561"/>
        </row>
        <row r="1562">
          <cell r="FS1562"/>
        </row>
        <row r="1563">
          <cell r="FS1563"/>
        </row>
        <row r="1564">
          <cell r="FS1564"/>
        </row>
        <row r="1565">
          <cell r="FS1565"/>
        </row>
        <row r="1566">
          <cell r="FS1566"/>
        </row>
        <row r="1567">
          <cell r="FS1567"/>
        </row>
        <row r="1568">
          <cell r="FS1568"/>
        </row>
        <row r="1569">
          <cell r="FS1569"/>
        </row>
        <row r="1570">
          <cell r="FS1570"/>
        </row>
        <row r="1571">
          <cell r="FS1571"/>
        </row>
        <row r="1572">
          <cell r="FS1572"/>
        </row>
        <row r="1573">
          <cell r="FS1573"/>
        </row>
        <row r="1574">
          <cell r="FS1574"/>
        </row>
        <row r="1575">
          <cell r="FS1575"/>
        </row>
        <row r="1576">
          <cell r="FS1576"/>
        </row>
        <row r="1577">
          <cell r="FS1577"/>
        </row>
        <row r="1578">
          <cell r="FS1578"/>
        </row>
        <row r="1579">
          <cell r="FS1579"/>
        </row>
        <row r="1580">
          <cell r="FS1580"/>
        </row>
        <row r="1581">
          <cell r="FS1581"/>
        </row>
        <row r="1582">
          <cell r="FS1582"/>
        </row>
        <row r="1583">
          <cell r="FS1583"/>
        </row>
        <row r="1584">
          <cell r="FS1584"/>
        </row>
        <row r="1585">
          <cell r="FS1585"/>
        </row>
        <row r="1586">
          <cell r="FS1586"/>
        </row>
        <row r="1587">
          <cell r="FS1587"/>
        </row>
        <row r="1588">
          <cell r="FS1588"/>
        </row>
        <row r="1589">
          <cell r="FS1589"/>
        </row>
        <row r="1590">
          <cell r="FS1590"/>
        </row>
        <row r="1591">
          <cell r="FS1591"/>
        </row>
        <row r="1592">
          <cell r="FS1592"/>
        </row>
        <row r="1593">
          <cell r="FS1593"/>
        </row>
        <row r="1594">
          <cell r="FS1594"/>
        </row>
        <row r="1595">
          <cell r="FS1595"/>
        </row>
        <row r="1596">
          <cell r="FS1596"/>
        </row>
        <row r="1597">
          <cell r="FS1597"/>
        </row>
        <row r="1598">
          <cell r="FS1598"/>
        </row>
        <row r="1599">
          <cell r="FS1599"/>
        </row>
        <row r="1600">
          <cell r="FS1600"/>
        </row>
        <row r="1601">
          <cell r="FS1601"/>
        </row>
        <row r="1602">
          <cell r="FS1602"/>
        </row>
        <row r="1603">
          <cell r="FS1603"/>
        </row>
        <row r="1604">
          <cell r="FS1604"/>
        </row>
        <row r="1605">
          <cell r="FS1605"/>
        </row>
        <row r="1606">
          <cell r="FS1606"/>
        </row>
        <row r="1607">
          <cell r="FS1607"/>
        </row>
        <row r="1608">
          <cell r="FS1608"/>
        </row>
        <row r="1609">
          <cell r="FS1609"/>
        </row>
        <row r="1610">
          <cell r="FS1610"/>
        </row>
        <row r="1611">
          <cell r="FS1611"/>
        </row>
        <row r="1612">
          <cell r="FS1612"/>
        </row>
        <row r="1613">
          <cell r="FS1613"/>
        </row>
        <row r="1614">
          <cell r="FS1614"/>
        </row>
        <row r="1615">
          <cell r="FS1615"/>
        </row>
        <row r="1616">
          <cell r="FS1616"/>
        </row>
        <row r="1617">
          <cell r="FS1617"/>
        </row>
        <row r="1618">
          <cell r="FS1618"/>
        </row>
        <row r="1619">
          <cell r="FS1619"/>
        </row>
        <row r="1620">
          <cell r="FS1620"/>
        </row>
        <row r="1621">
          <cell r="FS1621"/>
        </row>
        <row r="1622">
          <cell r="FS1622"/>
        </row>
        <row r="1623">
          <cell r="FS1623"/>
        </row>
        <row r="1624">
          <cell r="FS1624"/>
        </row>
        <row r="1625">
          <cell r="FS1625"/>
        </row>
        <row r="1626">
          <cell r="FS1626"/>
        </row>
        <row r="1627">
          <cell r="FS1627"/>
        </row>
        <row r="1628">
          <cell r="FS1628"/>
        </row>
        <row r="1629">
          <cell r="FS1629"/>
        </row>
        <row r="1630">
          <cell r="FS1630"/>
        </row>
        <row r="1631">
          <cell r="FS1631"/>
        </row>
        <row r="1632">
          <cell r="FS1632"/>
        </row>
        <row r="1633">
          <cell r="FS1633"/>
        </row>
        <row r="1634">
          <cell r="FS1634"/>
        </row>
        <row r="1635">
          <cell r="FS1635"/>
        </row>
        <row r="1636">
          <cell r="FS1636"/>
        </row>
        <row r="1637">
          <cell r="FS1637"/>
        </row>
        <row r="1638">
          <cell r="FS1638"/>
        </row>
        <row r="1639">
          <cell r="FS1639"/>
        </row>
        <row r="1640">
          <cell r="FS1640"/>
        </row>
        <row r="1641">
          <cell r="FS1641"/>
        </row>
        <row r="1642">
          <cell r="FS1642"/>
        </row>
        <row r="1643">
          <cell r="FS1643"/>
        </row>
        <row r="1644">
          <cell r="FS1644"/>
        </row>
        <row r="1645">
          <cell r="FS1645"/>
        </row>
        <row r="1646">
          <cell r="FS1646"/>
        </row>
        <row r="1647">
          <cell r="FS1647"/>
        </row>
        <row r="1648">
          <cell r="FS1648"/>
        </row>
        <row r="1649">
          <cell r="FS1649"/>
        </row>
        <row r="1650">
          <cell r="FS1650"/>
        </row>
        <row r="1651">
          <cell r="FS1651"/>
        </row>
        <row r="1652">
          <cell r="FS1652"/>
        </row>
        <row r="1653">
          <cell r="FS1653"/>
        </row>
        <row r="1654">
          <cell r="FS1654"/>
        </row>
        <row r="1655">
          <cell r="FS1655"/>
        </row>
        <row r="1656">
          <cell r="FS1656"/>
        </row>
        <row r="1657">
          <cell r="FS1657"/>
        </row>
        <row r="1658">
          <cell r="FS1658"/>
        </row>
        <row r="1659">
          <cell r="FS1659"/>
        </row>
        <row r="1660">
          <cell r="FS1660"/>
        </row>
        <row r="1661">
          <cell r="FS1661"/>
        </row>
        <row r="1662">
          <cell r="FS1662"/>
        </row>
        <row r="1663">
          <cell r="FS1663"/>
        </row>
        <row r="1664">
          <cell r="FS1664"/>
        </row>
        <row r="1665">
          <cell r="FS1665"/>
        </row>
        <row r="1666">
          <cell r="FS1666"/>
        </row>
        <row r="1667">
          <cell r="FS1667"/>
        </row>
        <row r="1668">
          <cell r="FS1668"/>
        </row>
        <row r="1669">
          <cell r="FS1669"/>
        </row>
        <row r="1670">
          <cell r="FS1670"/>
        </row>
        <row r="1671">
          <cell r="FS1671"/>
        </row>
        <row r="1672">
          <cell r="FS1672"/>
        </row>
        <row r="1673">
          <cell r="FS1673"/>
        </row>
        <row r="1674">
          <cell r="FS1674"/>
        </row>
        <row r="1675">
          <cell r="FS1675"/>
        </row>
        <row r="1676">
          <cell r="FS1676"/>
        </row>
        <row r="1677">
          <cell r="FS1677"/>
        </row>
        <row r="1678">
          <cell r="FS1678"/>
        </row>
        <row r="1679">
          <cell r="FS1679"/>
        </row>
        <row r="1680">
          <cell r="FS1680"/>
        </row>
        <row r="1681">
          <cell r="FS1681"/>
        </row>
        <row r="1682">
          <cell r="FS1682"/>
        </row>
        <row r="1683">
          <cell r="FS1683"/>
        </row>
        <row r="1684">
          <cell r="FS1684"/>
        </row>
        <row r="1685">
          <cell r="FS1685"/>
        </row>
        <row r="1686">
          <cell r="FS1686"/>
        </row>
        <row r="1687">
          <cell r="FS1687"/>
        </row>
        <row r="1688">
          <cell r="FS1688"/>
        </row>
        <row r="1689">
          <cell r="FS1689"/>
        </row>
        <row r="1690">
          <cell r="FS1690"/>
        </row>
        <row r="1691">
          <cell r="FS1691"/>
        </row>
        <row r="1692">
          <cell r="FS1692"/>
        </row>
        <row r="1693">
          <cell r="FS1693"/>
        </row>
        <row r="1694">
          <cell r="FS1694"/>
        </row>
        <row r="1695">
          <cell r="FS1695"/>
        </row>
        <row r="1696">
          <cell r="FS1696"/>
        </row>
        <row r="1697">
          <cell r="FS1697"/>
        </row>
        <row r="1698">
          <cell r="FS1698"/>
        </row>
        <row r="1699">
          <cell r="FS1699"/>
        </row>
        <row r="1700">
          <cell r="FS1700"/>
        </row>
        <row r="1701">
          <cell r="FS1701"/>
        </row>
        <row r="1702">
          <cell r="FS1702"/>
        </row>
        <row r="1703">
          <cell r="FS1703"/>
        </row>
        <row r="1704">
          <cell r="FS1704"/>
        </row>
        <row r="1705">
          <cell r="FS1705"/>
        </row>
        <row r="1706">
          <cell r="FS1706"/>
        </row>
        <row r="1707">
          <cell r="FS1707"/>
        </row>
        <row r="1708">
          <cell r="FS1708"/>
        </row>
        <row r="1709">
          <cell r="FS1709"/>
        </row>
        <row r="1710">
          <cell r="FS1710"/>
        </row>
        <row r="1711">
          <cell r="FS1711"/>
        </row>
        <row r="1712">
          <cell r="FS1712"/>
        </row>
        <row r="1713">
          <cell r="FS1713"/>
        </row>
        <row r="1714">
          <cell r="FS1714"/>
        </row>
        <row r="1715">
          <cell r="FS1715"/>
        </row>
        <row r="1716">
          <cell r="FS1716"/>
        </row>
        <row r="1717">
          <cell r="FS1717"/>
        </row>
        <row r="1718">
          <cell r="FS1718"/>
        </row>
        <row r="1719">
          <cell r="FS1719"/>
        </row>
        <row r="1720">
          <cell r="FS1720"/>
        </row>
        <row r="1721">
          <cell r="FS1721"/>
        </row>
        <row r="1722">
          <cell r="FS1722"/>
        </row>
        <row r="1723">
          <cell r="FS1723"/>
        </row>
        <row r="1724">
          <cell r="FS1724"/>
        </row>
        <row r="1725">
          <cell r="FS1725"/>
        </row>
        <row r="1726">
          <cell r="FS1726"/>
        </row>
        <row r="1727">
          <cell r="FS1727"/>
        </row>
        <row r="1728">
          <cell r="FS1728"/>
        </row>
        <row r="1729">
          <cell r="FS1729"/>
        </row>
        <row r="1730">
          <cell r="FS1730"/>
        </row>
        <row r="1731">
          <cell r="FS1731"/>
        </row>
        <row r="1732">
          <cell r="FS1732"/>
        </row>
        <row r="1733">
          <cell r="FS1733"/>
        </row>
        <row r="1734">
          <cell r="FS1734"/>
        </row>
        <row r="1735">
          <cell r="FS1735"/>
        </row>
        <row r="1736">
          <cell r="FS1736"/>
        </row>
        <row r="1737">
          <cell r="FS1737"/>
        </row>
        <row r="1738">
          <cell r="FS1738"/>
        </row>
        <row r="1739">
          <cell r="FS1739"/>
        </row>
        <row r="1740">
          <cell r="FS1740"/>
        </row>
        <row r="1741">
          <cell r="FS1741"/>
        </row>
        <row r="1742">
          <cell r="FS1742"/>
        </row>
        <row r="1743">
          <cell r="FS1743"/>
        </row>
        <row r="1744">
          <cell r="FS1744"/>
        </row>
        <row r="1745">
          <cell r="FS1745"/>
        </row>
        <row r="1746">
          <cell r="FS1746"/>
        </row>
        <row r="1747">
          <cell r="FS1747"/>
        </row>
        <row r="1748">
          <cell r="FS1748"/>
        </row>
        <row r="1749">
          <cell r="FS1749"/>
        </row>
        <row r="1750">
          <cell r="FS1750"/>
        </row>
        <row r="1751">
          <cell r="FS1751"/>
        </row>
        <row r="1752">
          <cell r="FS1752"/>
        </row>
        <row r="1753">
          <cell r="FS1753"/>
        </row>
        <row r="1754">
          <cell r="FS1754"/>
        </row>
        <row r="1755">
          <cell r="FS1755"/>
        </row>
        <row r="1756">
          <cell r="FS1756"/>
        </row>
        <row r="1757">
          <cell r="FS1757"/>
        </row>
        <row r="1758">
          <cell r="FS1758"/>
        </row>
        <row r="1759">
          <cell r="FS1759"/>
        </row>
        <row r="1760">
          <cell r="FS1760"/>
        </row>
        <row r="1761">
          <cell r="FS1761"/>
        </row>
        <row r="1762">
          <cell r="FS1762"/>
        </row>
        <row r="1763">
          <cell r="FS1763"/>
        </row>
        <row r="1764">
          <cell r="FS1764"/>
        </row>
        <row r="1765">
          <cell r="FS1765"/>
        </row>
        <row r="1766">
          <cell r="FS1766"/>
        </row>
        <row r="1767">
          <cell r="FS1767"/>
        </row>
        <row r="1768">
          <cell r="FS1768"/>
        </row>
        <row r="1769">
          <cell r="FS1769"/>
        </row>
        <row r="1770">
          <cell r="FS1770"/>
        </row>
        <row r="1771">
          <cell r="FS1771"/>
        </row>
        <row r="1772">
          <cell r="FS1772"/>
        </row>
        <row r="1773">
          <cell r="FS1773"/>
        </row>
        <row r="1774">
          <cell r="FS1774"/>
        </row>
        <row r="1775">
          <cell r="FS1775"/>
        </row>
        <row r="1776">
          <cell r="FS1776"/>
        </row>
        <row r="1777">
          <cell r="FS1777"/>
        </row>
        <row r="1778">
          <cell r="FS1778"/>
        </row>
        <row r="1779">
          <cell r="FS1779"/>
        </row>
        <row r="1780">
          <cell r="FS1780"/>
        </row>
        <row r="1781">
          <cell r="FS1781"/>
        </row>
        <row r="1782">
          <cell r="FS1782"/>
        </row>
        <row r="1783">
          <cell r="FS1783"/>
        </row>
        <row r="1784">
          <cell r="FS1784"/>
        </row>
        <row r="1785">
          <cell r="FS1785"/>
        </row>
        <row r="1786">
          <cell r="FS1786"/>
        </row>
        <row r="1787">
          <cell r="FS1787"/>
        </row>
        <row r="1788">
          <cell r="FS1788"/>
        </row>
        <row r="1789">
          <cell r="FS1789"/>
        </row>
        <row r="1790">
          <cell r="FS1790"/>
        </row>
        <row r="1791">
          <cell r="FS1791"/>
        </row>
        <row r="1792">
          <cell r="FS1792"/>
        </row>
        <row r="1793">
          <cell r="FS1793"/>
        </row>
        <row r="1794">
          <cell r="FS1794"/>
        </row>
        <row r="1795">
          <cell r="FS1795"/>
        </row>
        <row r="1796">
          <cell r="FS1796"/>
        </row>
        <row r="1797">
          <cell r="FS1797"/>
        </row>
        <row r="1798">
          <cell r="FS1798"/>
        </row>
        <row r="1799">
          <cell r="FS1799"/>
        </row>
        <row r="1800">
          <cell r="FS1800"/>
        </row>
        <row r="1801">
          <cell r="FS1801"/>
        </row>
        <row r="1802">
          <cell r="FS1802"/>
        </row>
        <row r="1803">
          <cell r="FS1803"/>
        </row>
        <row r="1804">
          <cell r="FS1804"/>
        </row>
        <row r="1805">
          <cell r="FS1805"/>
        </row>
        <row r="1806">
          <cell r="FS1806"/>
        </row>
        <row r="1807">
          <cell r="FS1807"/>
        </row>
        <row r="1808">
          <cell r="FS1808"/>
        </row>
        <row r="1809">
          <cell r="FS1809"/>
        </row>
        <row r="1810">
          <cell r="FS1810"/>
        </row>
        <row r="1811">
          <cell r="FS1811"/>
        </row>
        <row r="1812">
          <cell r="FS1812"/>
        </row>
        <row r="1813">
          <cell r="FS1813"/>
        </row>
        <row r="1814">
          <cell r="FS1814"/>
        </row>
        <row r="1815">
          <cell r="FS1815"/>
        </row>
        <row r="1816">
          <cell r="FS1816"/>
        </row>
        <row r="1817">
          <cell r="FS1817"/>
        </row>
        <row r="1818">
          <cell r="FS1818"/>
        </row>
        <row r="1819">
          <cell r="FS1819"/>
        </row>
        <row r="1820">
          <cell r="FS1820"/>
        </row>
        <row r="1821">
          <cell r="FS1821"/>
        </row>
        <row r="1822">
          <cell r="FS1822"/>
        </row>
        <row r="1823">
          <cell r="FS1823"/>
        </row>
        <row r="1824">
          <cell r="FS1824"/>
        </row>
        <row r="1825">
          <cell r="FS1825"/>
        </row>
        <row r="1826">
          <cell r="FS1826"/>
        </row>
        <row r="1827">
          <cell r="FS1827"/>
        </row>
        <row r="1828">
          <cell r="FS1828"/>
        </row>
        <row r="1829">
          <cell r="FS1829"/>
        </row>
        <row r="1830">
          <cell r="FS1830"/>
        </row>
        <row r="1831">
          <cell r="FS1831"/>
        </row>
        <row r="1832">
          <cell r="FS1832"/>
        </row>
        <row r="1833">
          <cell r="FS1833"/>
        </row>
        <row r="1834">
          <cell r="FS1834"/>
        </row>
        <row r="1835">
          <cell r="FS1835"/>
        </row>
        <row r="1836">
          <cell r="FS1836"/>
        </row>
        <row r="1837">
          <cell r="FS1837"/>
        </row>
        <row r="1838">
          <cell r="FS1838"/>
        </row>
        <row r="1839">
          <cell r="FS1839"/>
        </row>
        <row r="1840">
          <cell r="FS1840"/>
        </row>
        <row r="1841">
          <cell r="FS1841"/>
        </row>
        <row r="1842">
          <cell r="FS1842"/>
        </row>
        <row r="1843">
          <cell r="FS1843"/>
        </row>
        <row r="1844">
          <cell r="FS1844"/>
        </row>
        <row r="1845">
          <cell r="FS1845"/>
        </row>
        <row r="1846">
          <cell r="FS1846"/>
        </row>
        <row r="1847">
          <cell r="FS1847"/>
        </row>
        <row r="1848">
          <cell r="FS1848"/>
        </row>
        <row r="1849">
          <cell r="FS1849"/>
        </row>
        <row r="1850">
          <cell r="FS1850"/>
        </row>
        <row r="1851">
          <cell r="FS1851"/>
        </row>
        <row r="1852">
          <cell r="FS1852"/>
        </row>
        <row r="1853">
          <cell r="FS1853"/>
        </row>
        <row r="1854">
          <cell r="FS1854"/>
        </row>
        <row r="1855">
          <cell r="FS1855"/>
        </row>
        <row r="1856">
          <cell r="FS1856"/>
        </row>
        <row r="1857">
          <cell r="FS1857"/>
        </row>
        <row r="1858">
          <cell r="FS1858"/>
        </row>
        <row r="1859">
          <cell r="FS1859"/>
        </row>
        <row r="1860">
          <cell r="FS1860"/>
        </row>
        <row r="1861">
          <cell r="FS1861"/>
        </row>
        <row r="1862">
          <cell r="FS1862"/>
        </row>
        <row r="1863">
          <cell r="FS1863"/>
        </row>
        <row r="1864">
          <cell r="FS1864"/>
        </row>
        <row r="1865">
          <cell r="FS1865"/>
        </row>
        <row r="1866">
          <cell r="FS1866"/>
        </row>
        <row r="1867">
          <cell r="FS1867"/>
        </row>
        <row r="1868">
          <cell r="FS1868"/>
        </row>
        <row r="1869">
          <cell r="FS1869"/>
        </row>
        <row r="1870">
          <cell r="FS1870"/>
        </row>
        <row r="1871">
          <cell r="FS1871"/>
        </row>
        <row r="1872">
          <cell r="FS1872"/>
        </row>
        <row r="1873">
          <cell r="FS1873"/>
        </row>
        <row r="1874">
          <cell r="FS1874"/>
        </row>
        <row r="1875">
          <cell r="FS1875"/>
        </row>
        <row r="1876">
          <cell r="FS1876"/>
        </row>
        <row r="1877">
          <cell r="FS1877"/>
        </row>
        <row r="1878">
          <cell r="FS1878"/>
        </row>
        <row r="1879">
          <cell r="FS1879"/>
        </row>
        <row r="1880">
          <cell r="FS1880"/>
        </row>
        <row r="1881">
          <cell r="FS1881"/>
        </row>
        <row r="1882">
          <cell r="FS1882"/>
        </row>
        <row r="1883">
          <cell r="FS1883"/>
        </row>
        <row r="1884">
          <cell r="FS1884"/>
        </row>
        <row r="1885">
          <cell r="FS1885"/>
        </row>
        <row r="1886">
          <cell r="FS1886"/>
        </row>
        <row r="1887">
          <cell r="FS1887"/>
        </row>
        <row r="1888">
          <cell r="FS1888"/>
        </row>
        <row r="1889">
          <cell r="FS1889"/>
        </row>
        <row r="1890">
          <cell r="FS1890"/>
        </row>
        <row r="1891">
          <cell r="FS1891"/>
        </row>
        <row r="1892">
          <cell r="FS1892"/>
        </row>
        <row r="1893">
          <cell r="FS1893"/>
        </row>
        <row r="1894">
          <cell r="FS1894"/>
        </row>
        <row r="1895">
          <cell r="FS1895"/>
        </row>
        <row r="1896">
          <cell r="FS1896"/>
        </row>
        <row r="1897">
          <cell r="FS1897"/>
        </row>
        <row r="1898">
          <cell r="FS1898"/>
        </row>
        <row r="1899">
          <cell r="FS1899"/>
        </row>
        <row r="1900">
          <cell r="FS1900"/>
        </row>
        <row r="1901">
          <cell r="FS1901"/>
        </row>
        <row r="1902">
          <cell r="FS1902"/>
        </row>
        <row r="1903">
          <cell r="FS1903"/>
        </row>
        <row r="1904">
          <cell r="FS1904"/>
        </row>
        <row r="1905">
          <cell r="FS1905"/>
        </row>
        <row r="1906">
          <cell r="FS1906"/>
        </row>
        <row r="1907">
          <cell r="FS1907"/>
        </row>
        <row r="1908">
          <cell r="FS1908"/>
        </row>
        <row r="1909">
          <cell r="FS1909"/>
        </row>
        <row r="1910">
          <cell r="FS1910"/>
        </row>
        <row r="1911">
          <cell r="FS1911"/>
        </row>
        <row r="1912">
          <cell r="FS1912"/>
        </row>
        <row r="1913">
          <cell r="FS1913"/>
        </row>
        <row r="1914">
          <cell r="FS1914"/>
        </row>
        <row r="1915">
          <cell r="FS1915"/>
        </row>
        <row r="1916">
          <cell r="FS1916"/>
        </row>
        <row r="1917">
          <cell r="FS1917"/>
        </row>
        <row r="1918">
          <cell r="FS1918"/>
        </row>
        <row r="1919">
          <cell r="FS1919"/>
        </row>
        <row r="1920">
          <cell r="FS1920"/>
        </row>
        <row r="1921">
          <cell r="FS1921"/>
        </row>
        <row r="1922">
          <cell r="FS1922"/>
        </row>
        <row r="1923">
          <cell r="FS1923"/>
        </row>
        <row r="1924">
          <cell r="FS1924"/>
        </row>
        <row r="1925">
          <cell r="FS1925"/>
        </row>
        <row r="1926">
          <cell r="FS1926"/>
        </row>
        <row r="1927">
          <cell r="FS1927"/>
        </row>
        <row r="1928">
          <cell r="FS1928"/>
        </row>
        <row r="1929">
          <cell r="FS1929"/>
        </row>
        <row r="1930">
          <cell r="FS1930"/>
        </row>
        <row r="1931">
          <cell r="FS1931"/>
        </row>
        <row r="1932">
          <cell r="FS1932"/>
        </row>
        <row r="1933">
          <cell r="FS1933"/>
        </row>
        <row r="1934">
          <cell r="FS1934"/>
        </row>
        <row r="1935">
          <cell r="FS1935"/>
        </row>
        <row r="1936">
          <cell r="FS1936"/>
        </row>
        <row r="1937">
          <cell r="FS1937"/>
        </row>
        <row r="1938">
          <cell r="FS1938"/>
        </row>
        <row r="1939">
          <cell r="FS1939"/>
        </row>
        <row r="1940">
          <cell r="FS1940"/>
        </row>
        <row r="1941">
          <cell r="FS1941"/>
        </row>
        <row r="1942">
          <cell r="FS1942"/>
        </row>
        <row r="1943">
          <cell r="FS1943"/>
        </row>
        <row r="1944">
          <cell r="FS1944"/>
        </row>
        <row r="1945">
          <cell r="FS1945"/>
        </row>
        <row r="1946">
          <cell r="FS1946"/>
        </row>
        <row r="1947">
          <cell r="FS1947"/>
        </row>
        <row r="1948">
          <cell r="FS1948"/>
        </row>
        <row r="1949">
          <cell r="FS1949"/>
        </row>
        <row r="1950">
          <cell r="FS1950"/>
        </row>
        <row r="1951">
          <cell r="FS1951"/>
        </row>
        <row r="1952">
          <cell r="FS1952"/>
        </row>
        <row r="1953">
          <cell r="FS1953"/>
        </row>
        <row r="1954">
          <cell r="FS1954"/>
        </row>
        <row r="1955">
          <cell r="FS1955"/>
        </row>
        <row r="1956">
          <cell r="FS1956"/>
        </row>
        <row r="1957">
          <cell r="FS1957"/>
        </row>
        <row r="1958">
          <cell r="FS1958"/>
        </row>
        <row r="1959">
          <cell r="FS1959"/>
        </row>
        <row r="1960">
          <cell r="FS1960"/>
        </row>
        <row r="1961">
          <cell r="FS1961"/>
        </row>
        <row r="1962">
          <cell r="FS1962"/>
        </row>
        <row r="1963">
          <cell r="FS1963"/>
        </row>
        <row r="1964">
          <cell r="FS1964"/>
        </row>
        <row r="1965">
          <cell r="FS1965"/>
        </row>
        <row r="1966">
          <cell r="FS1966"/>
        </row>
        <row r="1967">
          <cell r="FS1967"/>
        </row>
        <row r="1968">
          <cell r="FS1968"/>
        </row>
        <row r="1969">
          <cell r="FS1969"/>
        </row>
        <row r="1970">
          <cell r="FS1970"/>
        </row>
        <row r="1971">
          <cell r="FS1971"/>
        </row>
        <row r="1972">
          <cell r="FS1972"/>
        </row>
        <row r="1973">
          <cell r="FS1973"/>
        </row>
        <row r="1974">
          <cell r="FS1974"/>
        </row>
        <row r="1975">
          <cell r="FS1975"/>
        </row>
        <row r="1976">
          <cell r="FS1976"/>
        </row>
        <row r="1977">
          <cell r="FS1977"/>
        </row>
        <row r="1978">
          <cell r="FS1978"/>
        </row>
        <row r="1979">
          <cell r="FS1979"/>
        </row>
        <row r="1980">
          <cell r="FS1980"/>
        </row>
        <row r="1981">
          <cell r="FS1981"/>
        </row>
        <row r="1982">
          <cell r="FS1982"/>
        </row>
        <row r="1983">
          <cell r="FS1983"/>
        </row>
        <row r="1984">
          <cell r="FS1984"/>
        </row>
        <row r="1985">
          <cell r="FS1985"/>
        </row>
        <row r="1986">
          <cell r="FS1986"/>
        </row>
        <row r="1987">
          <cell r="FS1987"/>
        </row>
        <row r="1988">
          <cell r="FS1988"/>
        </row>
        <row r="1989">
          <cell r="FS1989"/>
        </row>
        <row r="1990">
          <cell r="FS1990"/>
        </row>
        <row r="1991">
          <cell r="FS1991"/>
        </row>
        <row r="1992">
          <cell r="FS1992"/>
        </row>
        <row r="1993">
          <cell r="FS1993"/>
        </row>
        <row r="1994">
          <cell r="FS1994"/>
        </row>
        <row r="1995">
          <cell r="FS1995"/>
        </row>
        <row r="1996">
          <cell r="FS1996"/>
        </row>
        <row r="1997">
          <cell r="FS1997"/>
        </row>
        <row r="1998">
          <cell r="FS1998"/>
        </row>
        <row r="1999">
          <cell r="FS1999"/>
        </row>
        <row r="2000">
          <cell r="FS2000"/>
        </row>
        <row r="2001">
          <cell r="FS2001"/>
        </row>
        <row r="2002">
          <cell r="FS2002"/>
        </row>
        <row r="2003">
          <cell r="FS2003"/>
        </row>
        <row r="2004">
          <cell r="FS2004"/>
        </row>
        <row r="2005">
          <cell r="FS2005"/>
        </row>
        <row r="2006">
          <cell r="FS2006"/>
        </row>
        <row r="2007">
          <cell r="FS2007"/>
        </row>
        <row r="2008">
          <cell r="FS2008"/>
        </row>
        <row r="2009">
          <cell r="FS2009"/>
        </row>
        <row r="2010">
          <cell r="FS2010"/>
        </row>
        <row r="2011">
          <cell r="FS2011"/>
        </row>
        <row r="2012">
          <cell r="FS2012"/>
        </row>
        <row r="2013">
          <cell r="FS2013"/>
        </row>
        <row r="2014">
          <cell r="FS2014"/>
        </row>
        <row r="2015">
          <cell r="FS2015"/>
        </row>
        <row r="2016">
          <cell r="FS2016"/>
        </row>
        <row r="2017">
          <cell r="FS2017"/>
        </row>
        <row r="2018">
          <cell r="FS2018"/>
        </row>
        <row r="2019">
          <cell r="FS2019"/>
        </row>
        <row r="2020">
          <cell r="FS2020"/>
        </row>
        <row r="2021">
          <cell r="FS2021"/>
        </row>
        <row r="2022">
          <cell r="FS2022"/>
        </row>
        <row r="2023">
          <cell r="FS2023"/>
        </row>
        <row r="2024">
          <cell r="FS2024"/>
        </row>
        <row r="2025">
          <cell r="FS2025"/>
        </row>
        <row r="2026">
          <cell r="FS2026"/>
        </row>
        <row r="2027">
          <cell r="FS2027"/>
        </row>
        <row r="2028">
          <cell r="FS2028"/>
        </row>
        <row r="2029">
          <cell r="FS2029"/>
        </row>
        <row r="2030">
          <cell r="FS2030"/>
        </row>
        <row r="2031">
          <cell r="FS2031"/>
        </row>
        <row r="2032">
          <cell r="FS2032"/>
        </row>
        <row r="2033">
          <cell r="FS2033"/>
        </row>
        <row r="2034">
          <cell r="FS2034"/>
        </row>
        <row r="2035">
          <cell r="FS2035"/>
        </row>
        <row r="2036">
          <cell r="FS2036"/>
        </row>
        <row r="2037">
          <cell r="FS2037"/>
        </row>
        <row r="2038">
          <cell r="FS2038"/>
        </row>
        <row r="2039">
          <cell r="FS2039"/>
        </row>
        <row r="2040">
          <cell r="FS2040"/>
        </row>
        <row r="2041">
          <cell r="FS2041"/>
        </row>
        <row r="2042">
          <cell r="FS2042"/>
        </row>
        <row r="2043">
          <cell r="FS2043"/>
        </row>
        <row r="2044">
          <cell r="FS2044"/>
        </row>
        <row r="2045">
          <cell r="FS2045"/>
        </row>
        <row r="2046">
          <cell r="FS2046"/>
        </row>
        <row r="2047">
          <cell r="FS2047"/>
        </row>
        <row r="2048">
          <cell r="FS2048"/>
        </row>
        <row r="2049">
          <cell r="FS2049"/>
        </row>
        <row r="2050">
          <cell r="FS2050"/>
        </row>
        <row r="2051">
          <cell r="FS2051"/>
        </row>
        <row r="2052">
          <cell r="FS2052"/>
        </row>
        <row r="2053">
          <cell r="FS2053"/>
        </row>
        <row r="2054">
          <cell r="FS2054"/>
        </row>
        <row r="2055">
          <cell r="FS2055"/>
        </row>
        <row r="2056">
          <cell r="FS2056"/>
        </row>
        <row r="2057">
          <cell r="FS2057"/>
        </row>
        <row r="2058">
          <cell r="FS2058"/>
        </row>
        <row r="2059">
          <cell r="FS2059"/>
        </row>
        <row r="2060">
          <cell r="FS2060"/>
        </row>
        <row r="2061">
          <cell r="FS2061"/>
        </row>
        <row r="2062">
          <cell r="FS2062"/>
        </row>
        <row r="2063">
          <cell r="FS2063"/>
        </row>
        <row r="2064">
          <cell r="FS2064"/>
        </row>
        <row r="2065">
          <cell r="FS2065"/>
        </row>
        <row r="2066">
          <cell r="FS2066"/>
        </row>
        <row r="2067">
          <cell r="FS2067"/>
        </row>
        <row r="2068">
          <cell r="FS2068"/>
        </row>
        <row r="2069">
          <cell r="FS2069"/>
        </row>
        <row r="2070">
          <cell r="FS2070"/>
        </row>
        <row r="2071">
          <cell r="FS2071"/>
        </row>
        <row r="2072">
          <cell r="FS2072"/>
        </row>
        <row r="2073">
          <cell r="FS2073"/>
        </row>
        <row r="2074">
          <cell r="FS2074"/>
        </row>
        <row r="2075">
          <cell r="FS2075"/>
        </row>
        <row r="2076">
          <cell r="FS2076"/>
        </row>
        <row r="2077">
          <cell r="FS2077"/>
        </row>
        <row r="2078">
          <cell r="FS2078"/>
        </row>
        <row r="2079">
          <cell r="FS2079"/>
        </row>
        <row r="2080">
          <cell r="FS2080"/>
        </row>
        <row r="2081">
          <cell r="FS2081"/>
        </row>
        <row r="2082">
          <cell r="FS2082"/>
        </row>
        <row r="2083">
          <cell r="FS2083"/>
        </row>
        <row r="2084">
          <cell r="FS2084"/>
        </row>
        <row r="2085">
          <cell r="FS2085"/>
        </row>
        <row r="2086">
          <cell r="FS2086"/>
        </row>
        <row r="2087">
          <cell r="FS2087"/>
        </row>
        <row r="2088">
          <cell r="FS2088"/>
        </row>
        <row r="2089">
          <cell r="FS2089"/>
        </row>
        <row r="2090">
          <cell r="FS2090"/>
        </row>
        <row r="2091">
          <cell r="FS2091"/>
        </row>
        <row r="2092">
          <cell r="FS2092"/>
        </row>
        <row r="2093">
          <cell r="FS2093"/>
        </row>
        <row r="2094">
          <cell r="FS2094"/>
        </row>
        <row r="2095">
          <cell r="FS2095"/>
        </row>
        <row r="2096">
          <cell r="FS2096"/>
        </row>
        <row r="2097">
          <cell r="FS2097"/>
        </row>
        <row r="2098">
          <cell r="FS2098"/>
        </row>
        <row r="2099">
          <cell r="FS2099"/>
        </row>
        <row r="2100">
          <cell r="FS2100"/>
        </row>
        <row r="2101">
          <cell r="FS2101"/>
        </row>
        <row r="2102">
          <cell r="FS2102"/>
        </row>
        <row r="2103">
          <cell r="FS2103"/>
        </row>
        <row r="2104">
          <cell r="FS2104"/>
        </row>
        <row r="2105">
          <cell r="FS2105"/>
        </row>
        <row r="2106">
          <cell r="FS2106"/>
        </row>
        <row r="2107">
          <cell r="FS2107"/>
        </row>
        <row r="2108">
          <cell r="FS2108"/>
        </row>
        <row r="2109">
          <cell r="FS2109"/>
        </row>
        <row r="2110">
          <cell r="FS2110"/>
        </row>
        <row r="2111">
          <cell r="FS2111"/>
        </row>
        <row r="2112">
          <cell r="FS2112"/>
        </row>
        <row r="2113">
          <cell r="FS2113"/>
        </row>
        <row r="2114">
          <cell r="FS2114"/>
        </row>
        <row r="2115">
          <cell r="FS2115"/>
        </row>
        <row r="2116">
          <cell r="FS2116"/>
        </row>
        <row r="2117">
          <cell r="FS2117"/>
        </row>
        <row r="2118">
          <cell r="FS2118"/>
        </row>
        <row r="2119">
          <cell r="FS2119"/>
        </row>
        <row r="2120">
          <cell r="FS2120"/>
        </row>
        <row r="2121">
          <cell r="FS2121"/>
        </row>
        <row r="2122">
          <cell r="FS2122"/>
        </row>
        <row r="2123">
          <cell r="FS2123"/>
        </row>
        <row r="2124">
          <cell r="FS2124"/>
        </row>
        <row r="2125">
          <cell r="FS2125"/>
        </row>
        <row r="2126">
          <cell r="FS2126"/>
        </row>
        <row r="2127">
          <cell r="FS2127"/>
        </row>
        <row r="2128">
          <cell r="FS2128"/>
        </row>
        <row r="2129">
          <cell r="FS2129"/>
        </row>
        <row r="2130">
          <cell r="FS2130"/>
        </row>
        <row r="2131">
          <cell r="FS2131"/>
        </row>
        <row r="2132">
          <cell r="FS2132"/>
        </row>
        <row r="2133">
          <cell r="FS2133"/>
        </row>
        <row r="2134">
          <cell r="FS2134"/>
        </row>
        <row r="2135">
          <cell r="FS2135"/>
        </row>
        <row r="2136">
          <cell r="FS2136"/>
        </row>
        <row r="2137">
          <cell r="FS2137"/>
        </row>
        <row r="2138">
          <cell r="FS2138"/>
        </row>
        <row r="2139">
          <cell r="FS2139"/>
        </row>
        <row r="2140">
          <cell r="FS2140"/>
        </row>
        <row r="2141">
          <cell r="FS2141"/>
        </row>
        <row r="2142">
          <cell r="FS2142"/>
        </row>
        <row r="2143">
          <cell r="FS2143"/>
        </row>
        <row r="2144">
          <cell r="FS2144"/>
        </row>
        <row r="2145">
          <cell r="FS2145"/>
        </row>
        <row r="2146">
          <cell r="FS2146"/>
        </row>
        <row r="2147">
          <cell r="FS2147"/>
        </row>
        <row r="2148">
          <cell r="FS2148"/>
        </row>
        <row r="2149">
          <cell r="FS2149"/>
        </row>
        <row r="2150">
          <cell r="FS2150"/>
        </row>
        <row r="2151">
          <cell r="FS2151"/>
        </row>
        <row r="2152">
          <cell r="FS2152"/>
        </row>
        <row r="2153">
          <cell r="FS2153"/>
        </row>
        <row r="2154">
          <cell r="FS2154"/>
        </row>
        <row r="2155">
          <cell r="FS2155"/>
        </row>
        <row r="2156">
          <cell r="FS2156"/>
        </row>
        <row r="2157">
          <cell r="FS2157"/>
        </row>
        <row r="2158">
          <cell r="FS2158"/>
        </row>
        <row r="2159">
          <cell r="FS2159"/>
        </row>
        <row r="2160">
          <cell r="FS2160"/>
        </row>
        <row r="2161">
          <cell r="FS2161"/>
        </row>
        <row r="2162">
          <cell r="FS2162"/>
        </row>
        <row r="2163">
          <cell r="FS2163"/>
        </row>
        <row r="2164">
          <cell r="FS2164"/>
        </row>
        <row r="2165">
          <cell r="FS2165"/>
        </row>
        <row r="2166">
          <cell r="FS2166"/>
        </row>
        <row r="2167">
          <cell r="FS2167"/>
        </row>
        <row r="2168">
          <cell r="FS2168"/>
        </row>
        <row r="2169">
          <cell r="FS2169"/>
        </row>
        <row r="2170">
          <cell r="FS2170"/>
        </row>
        <row r="2171">
          <cell r="FS2171"/>
        </row>
        <row r="2172">
          <cell r="FS2172"/>
        </row>
        <row r="2173">
          <cell r="FS2173"/>
        </row>
        <row r="2174">
          <cell r="FS2174"/>
        </row>
        <row r="2175">
          <cell r="FS2175"/>
        </row>
        <row r="2176">
          <cell r="FS2176"/>
        </row>
        <row r="2177">
          <cell r="FS2177"/>
        </row>
        <row r="2178">
          <cell r="FS2178"/>
        </row>
        <row r="2179">
          <cell r="FS2179"/>
        </row>
        <row r="2180">
          <cell r="FS2180"/>
        </row>
        <row r="2181">
          <cell r="FS2181"/>
        </row>
        <row r="2182">
          <cell r="FS2182"/>
        </row>
        <row r="2183">
          <cell r="FS2183"/>
        </row>
        <row r="2184">
          <cell r="FS2184"/>
        </row>
        <row r="2185">
          <cell r="FS2185"/>
        </row>
        <row r="2186">
          <cell r="FS2186"/>
        </row>
        <row r="2187">
          <cell r="FS2187"/>
        </row>
        <row r="2188">
          <cell r="FS2188"/>
        </row>
        <row r="2189">
          <cell r="FS2189"/>
        </row>
        <row r="2190">
          <cell r="FS2190"/>
        </row>
        <row r="2191">
          <cell r="FS2191"/>
        </row>
        <row r="2192">
          <cell r="FS2192"/>
        </row>
        <row r="2193">
          <cell r="FS2193"/>
        </row>
        <row r="2194">
          <cell r="FS2194"/>
        </row>
        <row r="2195">
          <cell r="FS2195"/>
        </row>
        <row r="2196">
          <cell r="FS2196"/>
        </row>
        <row r="2197">
          <cell r="FS2197"/>
        </row>
        <row r="2198">
          <cell r="FS2198"/>
        </row>
        <row r="2199">
          <cell r="FS2199"/>
        </row>
        <row r="2200">
          <cell r="FS2200"/>
        </row>
        <row r="2201">
          <cell r="FS2201"/>
        </row>
        <row r="2202">
          <cell r="FS2202"/>
        </row>
        <row r="2203">
          <cell r="FS2203"/>
        </row>
        <row r="2204">
          <cell r="FS2204"/>
        </row>
        <row r="2205">
          <cell r="FS2205"/>
        </row>
        <row r="2206">
          <cell r="FS2206"/>
        </row>
        <row r="2207">
          <cell r="FS2207"/>
        </row>
        <row r="2208">
          <cell r="FS2208"/>
        </row>
        <row r="2209">
          <cell r="FS2209"/>
        </row>
        <row r="2210">
          <cell r="FS2210"/>
        </row>
        <row r="2211">
          <cell r="FS2211"/>
        </row>
        <row r="2212">
          <cell r="FS2212"/>
        </row>
        <row r="2213">
          <cell r="FS2213"/>
        </row>
        <row r="2214">
          <cell r="FS2214"/>
        </row>
        <row r="2215">
          <cell r="FS2215"/>
        </row>
        <row r="2216">
          <cell r="FS2216"/>
        </row>
        <row r="2217">
          <cell r="FS2217"/>
        </row>
        <row r="2218">
          <cell r="FS2218"/>
        </row>
        <row r="2219">
          <cell r="FS2219"/>
        </row>
        <row r="2220">
          <cell r="FS2220"/>
        </row>
        <row r="2221">
          <cell r="FS2221"/>
        </row>
        <row r="2222">
          <cell r="FS2222"/>
        </row>
        <row r="2223">
          <cell r="FS2223"/>
        </row>
        <row r="2224">
          <cell r="FS2224"/>
        </row>
        <row r="2225">
          <cell r="FS2225"/>
        </row>
        <row r="2226">
          <cell r="FS2226"/>
        </row>
        <row r="2227">
          <cell r="FS2227"/>
        </row>
        <row r="2228">
          <cell r="FS2228"/>
        </row>
        <row r="2229">
          <cell r="FS2229"/>
        </row>
        <row r="2230">
          <cell r="FS2230"/>
        </row>
        <row r="2231">
          <cell r="FS2231"/>
        </row>
        <row r="2232">
          <cell r="FS2232"/>
        </row>
        <row r="2233">
          <cell r="FS2233"/>
        </row>
        <row r="2234">
          <cell r="FS2234"/>
        </row>
        <row r="2235">
          <cell r="FS2235"/>
        </row>
        <row r="2236">
          <cell r="FS2236"/>
        </row>
        <row r="2237">
          <cell r="FS2237"/>
        </row>
        <row r="2238">
          <cell r="FS2238"/>
        </row>
        <row r="2239">
          <cell r="FS2239"/>
        </row>
        <row r="2240">
          <cell r="FS2240"/>
        </row>
        <row r="2241">
          <cell r="FS2241"/>
        </row>
        <row r="2242">
          <cell r="FS2242"/>
        </row>
        <row r="2243">
          <cell r="FS2243"/>
        </row>
        <row r="2244">
          <cell r="FS2244"/>
        </row>
        <row r="2245">
          <cell r="FS2245"/>
        </row>
        <row r="2246">
          <cell r="FS2246"/>
        </row>
        <row r="2247">
          <cell r="FS2247"/>
        </row>
        <row r="2248">
          <cell r="FS2248"/>
        </row>
        <row r="2249">
          <cell r="FS2249"/>
        </row>
        <row r="2250">
          <cell r="FS2250"/>
        </row>
        <row r="2251">
          <cell r="FS2251"/>
        </row>
        <row r="2252">
          <cell r="FS2252"/>
        </row>
        <row r="2253">
          <cell r="FS2253"/>
        </row>
        <row r="2254">
          <cell r="FS2254"/>
        </row>
        <row r="2255">
          <cell r="FS2255"/>
        </row>
        <row r="2256">
          <cell r="FS2256"/>
        </row>
        <row r="2257">
          <cell r="FS2257"/>
        </row>
        <row r="2258">
          <cell r="FS2258"/>
        </row>
        <row r="2259">
          <cell r="FS2259"/>
        </row>
        <row r="2260">
          <cell r="FS2260"/>
        </row>
        <row r="2261">
          <cell r="FS2261"/>
        </row>
        <row r="2262">
          <cell r="FS2262"/>
        </row>
        <row r="2263">
          <cell r="FS2263"/>
        </row>
        <row r="2264">
          <cell r="FS2264"/>
        </row>
        <row r="2265">
          <cell r="FS2265"/>
        </row>
        <row r="2266">
          <cell r="FS2266"/>
        </row>
        <row r="2267">
          <cell r="FS2267"/>
        </row>
        <row r="2268">
          <cell r="FS2268"/>
        </row>
        <row r="2269">
          <cell r="FS2269"/>
        </row>
        <row r="2270">
          <cell r="FS2270"/>
        </row>
        <row r="2271">
          <cell r="FS2271"/>
        </row>
        <row r="2272">
          <cell r="FS2272"/>
        </row>
        <row r="2273">
          <cell r="FS2273"/>
        </row>
        <row r="2274">
          <cell r="FS2274"/>
        </row>
        <row r="2275">
          <cell r="FS2275"/>
        </row>
        <row r="2276">
          <cell r="FS2276"/>
        </row>
        <row r="2277">
          <cell r="FS2277"/>
        </row>
        <row r="2278">
          <cell r="FS2278"/>
        </row>
        <row r="2279">
          <cell r="FS2279"/>
        </row>
        <row r="2280">
          <cell r="FS2280"/>
        </row>
        <row r="2281">
          <cell r="FS2281"/>
        </row>
        <row r="2282">
          <cell r="FS2282"/>
        </row>
        <row r="2283">
          <cell r="FS2283"/>
        </row>
        <row r="2284">
          <cell r="FS2284"/>
        </row>
        <row r="2285">
          <cell r="FS2285"/>
        </row>
        <row r="2286">
          <cell r="FS2286"/>
        </row>
        <row r="2287">
          <cell r="FS2287"/>
        </row>
        <row r="2288">
          <cell r="FS2288"/>
        </row>
        <row r="2289">
          <cell r="FS2289"/>
        </row>
        <row r="2290">
          <cell r="FS2290"/>
        </row>
        <row r="2291">
          <cell r="FS2291"/>
        </row>
        <row r="2292">
          <cell r="FS2292"/>
        </row>
        <row r="2293">
          <cell r="FS2293"/>
        </row>
        <row r="2294">
          <cell r="FS2294"/>
        </row>
        <row r="2295">
          <cell r="FS2295"/>
        </row>
        <row r="2296">
          <cell r="FS2296"/>
        </row>
        <row r="2297">
          <cell r="FS2297"/>
        </row>
        <row r="2298">
          <cell r="FS2298"/>
        </row>
        <row r="2299">
          <cell r="FS2299"/>
        </row>
        <row r="2300">
          <cell r="FS2300"/>
        </row>
        <row r="2301">
          <cell r="FS2301"/>
        </row>
        <row r="2302">
          <cell r="FS2302"/>
        </row>
        <row r="2303">
          <cell r="FS2303"/>
        </row>
        <row r="2304">
          <cell r="FS2304"/>
        </row>
        <row r="2305">
          <cell r="FS2305"/>
        </row>
        <row r="2306">
          <cell r="FS2306"/>
        </row>
        <row r="2307">
          <cell r="FS2307"/>
        </row>
        <row r="2308">
          <cell r="FS2308"/>
        </row>
        <row r="2309">
          <cell r="FS2309"/>
        </row>
        <row r="2310">
          <cell r="FS2310"/>
        </row>
        <row r="2311">
          <cell r="FS2311"/>
        </row>
        <row r="2312">
          <cell r="FS2312"/>
        </row>
        <row r="2313">
          <cell r="FS2313"/>
        </row>
        <row r="2314">
          <cell r="FS2314"/>
        </row>
        <row r="2315">
          <cell r="FS2315"/>
        </row>
        <row r="2316">
          <cell r="FS2316"/>
        </row>
        <row r="2317">
          <cell r="FS2317"/>
        </row>
        <row r="2318">
          <cell r="FS2318"/>
        </row>
        <row r="2319">
          <cell r="FS2319"/>
        </row>
        <row r="2320">
          <cell r="FS2320"/>
        </row>
        <row r="2321">
          <cell r="FS2321"/>
        </row>
        <row r="2322">
          <cell r="FS2322"/>
        </row>
        <row r="2323">
          <cell r="FS2323"/>
        </row>
        <row r="2324">
          <cell r="FS2324"/>
        </row>
        <row r="2325">
          <cell r="FS2325"/>
        </row>
        <row r="2326">
          <cell r="FS2326"/>
        </row>
        <row r="2327">
          <cell r="FS2327"/>
        </row>
        <row r="2328">
          <cell r="FS2328"/>
        </row>
        <row r="2329">
          <cell r="FS2329"/>
        </row>
        <row r="2330">
          <cell r="FS2330"/>
        </row>
        <row r="2331">
          <cell r="FS2331"/>
        </row>
        <row r="2332">
          <cell r="FS2332"/>
        </row>
        <row r="2333">
          <cell r="FS2333"/>
        </row>
        <row r="2334">
          <cell r="FS2334"/>
        </row>
        <row r="2335">
          <cell r="FS2335"/>
        </row>
        <row r="2336">
          <cell r="FS2336"/>
        </row>
        <row r="2337">
          <cell r="FS2337"/>
        </row>
        <row r="2338">
          <cell r="FS2338"/>
        </row>
        <row r="2339">
          <cell r="FS2339"/>
        </row>
        <row r="2340">
          <cell r="FS2340"/>
        </row>
        <row r="2341">
          <cell r="FS2341"/>
        </row>
        <row r="2342">
          <cell r="FS2342"/>
        </row>
        <row r="2343">
          <cell r="FS2343"/>
        </row>
        <row r="2344">
          <cell r="FS2344"/>
        </row>
        <row r="2345">
          <cell r="FS2345"/>
        </row>
        <row r="2346">
          <cell r="FS2346"/>
        </row>
        <row r="2347">
          <cell r="FS2347"/>
        </row>
        <row r="2348">
          <cell r="FS2348"/>
        </row>
        <row r="2349">
          <cell r="FS2349"/>
        </row>
        <row r="2350">
          <cell r="FS2350"/>
        </row>
        <row r="2351">
          <cell r="FS2351"/>
        </row>
        <row r="2352">
          <cell r="FS2352"/>
        </row>
        <row r="2353">
          <cell r="FS2353"/>
        </row>
        <row r="2354">
          <cell r="FS2354"/>
        </row>
        <row r="2355">
          <cell r="FS2355"/>
        </row>
        <row r="2356">
          <cell r="FS2356"/>
        </row>
        <row r="2357">
          <cell r="FS2357"/>
        </row>
        <row r="2358">
          <cell r="FS2358"/>
        </row>
        <row r="2359">
          <cell r="FS2359"/>
        </row>
        <row r="2360">
          <cell r="FS2360"/>
        </row>
        <row r="2361">
          <cell r="FS2361"/>
        </row>
        <row r="2362">
          <cell r="FS2362"/>
        </row>
        <row r="2363">
          <cell r="FS2363"/>
        </row>
        <row r="2364">
          <cell r="FS2364"/>
        </row>
        <row r="2365">
          <cell r="FS2365"/>
        </row>
        <row r="2366">
          <cell r="FS2366"/>
        </row>
        <row r="2367">
          <cell r="FS2367"/>
        </row>
        <row r="2368">
          <cell r="FS2368"/>
        </row>
        <row r="2369">
          <cell r="FS2369"/>
        </row>
        <row r="2370">
          <cell r="FS2370"/>
        </row>
        <row r="2371">
          <cell r="FS2371"/>
        </row>
        <row r="2372">
          <cell r="FS2372"/>
        </row>
        <row r="2373">
          <cell r="FS2373"/>
        </row>
        <row r="2374">
          <cell r="FS2374"/>
        </row>
        <row r="2375">
          <cell r="FS2375"/>
        </row>
        <row r="2376">
          <cell r="FS2376"/>
        </row>
        <row r="2377">
          <cell r="FS2377"/>
        </row>
        <row r="2378">
          <cell r="FS2378"/>
        </row>
        <row r="2379">
          <cell r="FS2379"/>
        </row>
        <row r="2380">
          <cell r="FS2380"/>
        </row>
        <row r="2381">
          <cell r="FS2381"/>
        </row>
        <row r="2382">
          <cell r="FS2382"/>
        </row>
        <row r="2383">
          <cell r="FS2383"/>
        </row>
        <row r="2384">
          <cell r="FS2384"/>
        </row>
        <row r="2385">
          <cell r="FS2385"/>
        </row>
        <row r="2386">
          <cell r="FS2386"/>
        </row>
        <row r="2387">
          <cell r="FS2387"/>
        </row>
        <row r="2388">
          <cell r="FS2388"/>
        </row>
        <row r="2389">
          <cell r="FS2389"/>
        </row>
        <row r="2390">
          <cell r="FS2390"/>
        </row>
        <row r="2391">
          <cell r="FS2391"/>
        </row>
        <row r="2392">
          <cell r="FS2392"/>
        </row>
        <row r="2393">
          <cell r="FS2393"/>
        </row>
        <row r="2394">
          <cell r="FS2394"/>
        </row>
        <row r="2395">
          <cell r="FS2395"/>
        </row>
        <row r="2396">
          <cell r="FS2396"/>
        </row>
        <row r="2397">
          <cell r="FS2397"/>
        </row>
        <row r="2398">
          <cell r="FS2398"/>
        </row>
        <row r="2399">
          <cell r="FS2399"/>
        </row>
        <row r="2400">
          <cell r="FS2400"/>
        </row>
        <row r="2401">
          <cell r="FS2401"/>
        </row>
        <row r="2402">
          <cell r="FS2402"/>
        </row>
        <row r="2403">
          <cell r="FS2403"/>
        </row>
        <row r="2404">
          <cell r="FS2404"/>
        </row>
        <row r="2405">
          <cell r="FS2405"/>
        </row>
        <row r="2406">
          <cell r="FS2406"/>
        </row>
        <row r="2407">
          <cell r="FS2407"/>
        </row>
        <row r="2408">
          <cell r="FS2408"/>
        </row>
        <row r="2409">
          <cell r="FS2409"/>
        </row>
        <row r="2410">
          <cell r="FS2410"/>
        </row>
        <row r="2411">
          <cell r="FS2411"/>
        </row>
        <row r="2412">
          <cell r="FS2412"/>
        </row>
        <row r="2413">
          <cell r="FS2413"/>
        </row>
        <row r="2414">
          <cell r="FS2414"/>
        </row>
        <row r="2415">
          <cell r="FS2415"/>
        </row>
        <row r="2416">
          <cell r="FS2416"/>
        </row>
        <row r="2417">
          <cell r="FS2417"/>
        </row>
        <row r="2418">
          <cell r="FS2418"/>
        </row>
        <row r="2419">
          <cell r="FS2419"/>
        </row>
        <row r="2420">
          <cell r="FS2420"/>
        </row>
        <row r="2421">
          <cell r="FS2421"/>
        </row>
        <row r="2422">
          <cell r="FS2422"/>
        </row>
        <row r="2423">
          <cell r="FS2423"/>
        </row>
        <row r="2424">
          <cell r="FS2424"/>
        </row>
        <row r="2425">
          <cell r="FS2425"/>
        </row>
        <row r="2426">
          <cell r="FS2426"/>
        </row>
        <row r="2427">
          <cell r="FS2427"/>
        </row>
        <row r="2428">
          <cell r="FS2428"/>
        </row>
        <row r="2429">
          <cell r="FS2429"/>
        </row>
        <row r="2430">
          <cell r="FS2430"/>
        </row>
        <row r="2431">
          <cell r="FS2431"/>
        </row>
        <row r="2432">
          <cell r="FS2432"/>
        </row>
        <row r="2433">
          <cell r="FS2433"/>
        </row>
        <row r="2434">
          <cell r="FS2434"/>
        </row>
        <row r="2435">
          <cell r="FS2435"/>
        </row>
        <row r="2436">
          <cell r="FS2436"/>
        </row>
        <row r="2437">
          <cell r="FS2437"/>
        </row>
        <row r="2438">
          <cell r="FS2438"/>
        </row>
        <row r="2439">
          <cell r="FS2439"/>
        </row>
        <row r="2440">
          <cell r="FS2440"/>
        </row>
        <row r="2441">
          <cell r="FS2441"/>
        </row>
        <row r="2442">
          <cell r="FS2442"/>
        </row>
        <row r="2443">
          <cell r="FS2443"/>
        </row>
        <row r="2444">
          <cell r="FS2444"/>
        </row>
        <row r="2445">
          <cell r="FS2445"/>
        </row>
        <row r="2446">
          <cell r="FS2446"/>
        </row>
        <row r="2447">
          <cell r="FS2447"/>
        </row>
        <row r="2448">
          <cell r="FS2448"/>
        </row>
        <row r="2449">
          <cell r="FS2449"/>
        </row>
        <row r="2450">
          <cell r="FS2450"/>
        </row>
        <row r="2451">
          <cell r="FS2451"/>
        </row>
        <row r="2452">
          <cell r="FS2452"/>
        </row>
        <row r="2453">
          <cell r="FS2453"/>
        </row>
        <row r="2454">
          <cell r="FS2454"/>
        </row>
        <row r="2455">
          <cell r="FS2455"/>
        </row>
        <row r="2456">
          <cell r="FS2456"/>
        </row>
        <row r="2457">
          <cell r="FS2457"/>
        </row>
        <row r="2458">
          <cell r="FS2458"/>
        </row>
        <row r="2459">
          <cell r="FS2459"/>
        </row>
        <row r="2460">
          <cell r="FS2460"/>
        </row>
        <row r="2461">
          <cell r="FS2461"/>
        </row>
        <row r="2462">
          <cell r="FS2462"/>
        </row>
        <row r="2463">
          <cell r="FS2463"/>
        </row>
        <row r="2464">
          <cell r="FS2464"/>
        </row>
        <row r="2465">
          <cell r="FS2465"/>
        </row>
        <row r="2466">
          <cell r="FS2466"/>
        </row>
        <row r="2467">
          <cell r="FS2467"/>
        </row>
        <row r="2468">
          <cell r="FS2468"/>
        </row>
        <row r="2469">
          <cell r="FS2469"/>
        </row>
        <row r="2470">
          <cell r="FS2470"/>
        </row>
        <row r="2471">
          <cell r="FS2471"/>
        </row>
        <row r="2472">
          <cell r="FS2472"/>
        </row>
        <row r="2473">
          <cell r="FS2473"/>
        </row>
        <row r="2474">
          <cell r="FS2474"/>
        </row>
        <row r="2475">
          <cell r="FS2475"/>
        </row>
        <row r="2476">
          <cell r="FS2476"/>
        </row>
        <row r="2477">
          <cell r="FS2477"/>
        </row>
        <row r="2478">
          <cell r="FS2478"/>
        </row>
        <row r="2479">
          <cell r="FS2479"/>
        </row>
        <row r="2480">
          <cell r="FS2480"/>
        </row>
        <row r="2481">
          <cell r="FS2481"/>
        </row>
        <row r="2482">
          <cell r="FS2482"/>
        </row>
        <row r="2483">
          <cell r="FS2483"/>
        </row>
        <row r="2484">
          <cell r="FS2484"/>
        </row>
        <row r="2485">
          <cell r="FS2485"/>
        </row>
        <row r="2486">
          <cell r="FS2486"/>
        </row>
        <row r="2487">
          <cell r="FS2487"/>
        </row>
        <row r="2488">
          <cell r="FS2488"/>
        </row>
        <row r="2489">
          <cell r="FS2489"/>
        </row>
        <row r="2490">
          <cell r="FS2490"/>
        </row>
        <row r="2491">
          <cell r="FS2491"/>
        </row>
        <row r="2492">
          <cell r="FS2492"/>
        </row>
        <row r="2493">
          <cell r="FS2493"/>
        </row>
        <row r="2494">
          <cell r="FS2494"/>
        </row>
        <row r="2495">
          <cell r="FS2495"/>
        </row>
        <row r="2496">
          <cell r="FS2496"/>
        </row>
        <row r="2497">
          <cell r="FS2497"/>
        </row>
        <row r="2498">
          <cell r="FS2498"/>
        </row>
        <row r="2499">
          <cell r="FS2499"/>
        </row>
        <row r="2500">
          <cell r="FS2500"/>
        </row>
        <row r="2501">
          <cell r="FS2501"/>
        </row>
        <row r="2502">
          <cell r="FS2502"/>
        </row>
        <row r="2503">
          <cell r="FS2503"/>
        </row>
        <row r="2504">
          <cell r="FS2504"/>
        </row>
        <row r="2505">
          <cell r="FS2505"/>
        </row>
        <row r="2506">
          <cell r="FS2506"/>
        </row>
        <row r="2507">
          <cell r="FS2507"/>
        </row>
        <row r="2508">
          <cell r="FS2508"/>
        </row>
        <row r="2509">
          <cell r="FS2509"/>
        </row>
        <row r="2510">
          <cell r="FS2510"/>
        </row>
        <row r="2511">
          <cell r="FS2511"/>
        </row>
        <row r="2512">
          <cell r="FS2512"/>
        </row>
        <row r="2513">
          <cell r="FS2513"/>
        </row>
        <row r="2514">
          <cell r="FS2514"/>
        </row>
        <row r="2515">
          <cell r="FS2515"/>
        </row>
        <row r="2516">
          <cell r="FS2516"/>
        </row>
        <row r="2517">
          <cell r="FS2517"/>
        </row>
        <row r="2518">
          <cell r="FS2518"/>
        </row>
        <row r="2519">
          <cell r="FS2519"/>
        </row>
        <row r="2520">
          <cell r="FS2520"/>
        </row>
        <row r="2521">
          <cell r="FS2521"/>
        </row>
        <row r="2522">
          <cell r="FS2522"/>
        </row>
        <row r="2523">
          <cell r="FS2523"/>
        </row>
        <row r="2524">
          <cell r="FS2524"/>
        </row>
        <row r="2525">
          <cell r="FS2525"/>
        </row>
        <row r="2526">
          <cell r="FS2526"/>
        </row>
        <row r="2527">
          <cell r="FS2527"/>
        </row>
        <row r="2528">
          <cell r="FS2528"/>
        </row>
        <row r="2529">
          <cell r="FS2529"/>
        </row>
        <row r="2530">
          <cell r="FS2530"/>
        </row>
        <row r="2531">
          <cell r="FS2531"/>
        </row>
        <row r="2532">
          <cell r="FS2532"/>
        </row>
        <row r="2533">
          <cell r="FS2533"/>
        </row>
        <row r="2534">
          <cell r="FS2534"/>
        </row>
        <row r="2535">
          <cell r="FS2535"/>
        </row>
        <row r="2536">
          <cell r="FS2536"/>
        </row>
        <row r="2537">
          <cell r="FS2537"/>
        </row>
        <row r="2538">
          <cell r="FS2538"/>
        </row>
        <row r="2539">
          <cell r="FS2539"/>
        </row>
        <row r="2540">
          <cell r="FS2540"/>
        </row>
        <row r="2541">
          <cell r="FS2541"/>
        </row>
        <row r="2542">
          <cell r="FS2542"/>
        </row>
        <row r="2543">
          <cell r="FS2543"/>
        </row>
        <row r="2544">
          <cell r="FS2544"/>
        </row>
        <row r="2545">
          <cell r="FS2545"/>
        </row>
        <row r="2546">
          <cell r="FS2546"/>
        </row>
        <row r="2547">
          <cell r="FS2547"/>
        </row>
        <row r="2548">
          <cell r="FS2548"/>
        </row>
        <row r="2549">
          <cell r="FS2549"/>
        </row>
        <row r="2550">
          <cell r="FS2550"/>
        </row>
        <row r="2551">
          <cell r="FS2551"/>
        </row>
        <row r="2552">
          <cell r="FS2552"/>
        </row>
        <row r="2553">
          <cell r="FS2553"/>
        </row>
        <row r="2554">
          <cell r="FS2554"/>
        </row>
        <row r="2555">
          <cell r="FS2555"/>
        </row>
        <row r="2556">
          <cell r="FS2556"/>
        </row>
        <row r="2557">
          <cell r="FS2557"/>
        </row>
        <row r="2558">
          <cell r="FS2558"/>
        </row>
        <row r="2559">
          <cell r="FS2559"/>
        </row>
        <row r="2560">
          <cell r="FS2560"/>
        </row>
        <row r="2561">
          <cell r="FS2561"/>
        </row>
        <row r="2562">
          <cell r="FS2562"/>
        </row>
        <row r="2563">
          <cell r="FS2563"/>
        </row>
        <row r="2564">
          <cell r="FS2564"/>
        </row>
        <row r="2565">
          <cell r="FS2565"/>
        </row>
        <row r="2566">
          <cell r="FS2566"/>
        </row>
        <row r="2567">
          <cell r="FS2567"/>
        </row>
        <row r="2568">
          <cell r="FS2568"/>
        </row>
        <row r="2569">
          <cell r="FS2569"/>
        </row>
        <row r="2570">
          <cell r="FS2570"/>
        </row>
        <row r="2571">
          <cell r="FS2571"/>
        </row>
        <row r="2572">
          <cell r="FS2572"/>
        </row>
        <row r="2573">
          <cell r="FS2573"/>
        </row>
        <row r="2574">
          <cell r="FS2574"/>
        </row>
        <row r="2575">
          <cell r="FS2575"/>
        </row>
        <row r="2576">
          <cell r="FS2576"/>
        </row>
        <row r="2577">
          <cell r="FS2577"/>
        </row>
        <row r="2578">
          <cell r="FS2578"/>
        </row>
        <row r="2579">
          <cell r="FS2579"/>
        </row>
        <row r="2580">
          <cell r="FS2580"/>
        </row>
        <row r="2581">
          <cell r="FS2581"/>
        </row>
        <row r="2582">
          <cell r="FS2582"/>
        </row>
        <row r="2583">
          <cell r="FS2583"/>
        </row>
        <row r="2584">
          <cell r="FS2584"/>
        </row>
        <row r="2585">
          <cell r="FS2585"/>
        </row>
        <row r="2586">
          <cell r="FS2586"/>
        </row>
        <row r="2587">
          <cell r="FS2587"/>
        </row>
        <row r="2588">
          <cell r="FS2588"/>
        </row>
        <row r="2589">
          <cell r="FS2589"/>
        </row>
        <row r="2590">
          <cell r="FS2590"/>
        </row>
        <row r="2591">
          <cell r="FS2591"/>
        </row>
        <row r="2592">
          <cell r="FS2592"/>
        </row>
        <row r="2593">
          <cell r="FS2593"/>
        </row>
        <row r="2594">
          <cell r="FS2594"/>
        </row>
        <row r="2595">
          <cell r="FS2595"/>
        </row>
        <row r="2596">
          <cell r="FS2596"/>
        </row>
        <row r="2597">
          <cell r="FS2597"/>
        </row>
        <row r="2598">
          <cell r="FS2598"/>
        </row>
        <row r="2599">
          <cell r="FS2599"/>
        </row>
        <row r="2600">
          <cell r="FS2600"/>
        </row>
        <row r="2601">
          <cell r="FS2601"/>
        </row>
        <row r="2602">
          <cell r="FS2602"/>
        </row>
        <row r="2603">
          <cell r="FS2603"/>
        </row>
        <row r="2604">
          <cell r="FS2604"/>
        </row>
        <row r="2605">
          <cell r="FS2605"/>
        </row>
        <row r="2606">
          <cell r="FS2606"/>
        </row>
        <row r="2607">
          <cell r="FS2607"/>
        </row>
        <row r="2608">
          <cell r="FS2608"/>
        </row>
        <row r="2609">
          <cell r="FS2609"/>
        </row>
        <row r="2610">
          <cell r="FS2610"/>
        </row>
        <row r="2611">
          <cell r="FS2611"/>
        </row>
        <row r="2612">
          <cell r="FS2612"/>
        </row>
        <row r="2613">
          <cell r="FS2613"/>
        </row>
        <row r="2614">
          <cell r="FS2614"/>
        </row>
        <row r="2615">
          <cell r="FS2615"/>
        </row>
        <row r="2616">
          <cell r="FS2616"/>
        </row>
        <row r="2617">
          <cell r="FS2617"/>
        </row>
        <row r="2618">
          <cell r="FS2618"/>
        </row>
        <row r="2619">
          <cell r="FS2619"/>
        </row>
        <row r="2620">
          <cell r="FS2620"/>
        </row>
        <row r="2621">
          <cell r="FS2621"/>
        </row>
        <row r="2622">
          <cell r="FS2622"/>
        </row>
        <row r="2623">
          <cell r="FS2623"/>
        </row>
        <row r="2624">
          <cell r="FS2624"/>
        </row>
        <row r="2625">
          <cell r="FS2625"/>
        </row>
        <row r="2626">
          <cell r="FS2626"/>
        </row>
        <row r="2627">
          <cell r="FS2627"/>
        </row>
        <row r="2628">
          <cell r="FS2628"/>
        </row>
        <row r="2629">
          <cell r="FS2629"/>
        </row>
        <row r="2630">
          <cell r="FS2630"/>
        </row>
        <row r="2631">
          <cell r="FS2631"/>
        </row>
        <row r="2632">
          <cell r="FS2632"/>
        </row>
        <row r="2633">
          <cell r="FS2633"/>
        </row>
        <row r="2634">
          <cell r="FS2634"/>
        </row>
        <row r="2635">
          <cell r="FS2635"/>
        </row>
        <row r="2636">
          <cell r="FS2636"/>
        </row>
        <row r="2637">
          <cell r="FS2637"/>
        </row>
        <row r="2638">
          <cell r="FS2638"/>
        </row>
        <row r="2639">
          <cell r="FS2639"/>
        </row>
        <row r="2640">
          <cell r="FS2640"/>
        </row>
        <row r="2641">
          <cell r="FS2641"/>
        </row>
        <row r="2642">
          <cell r="FS2642"/>
        </row>
        <row r="2643">
          <cell r="FS2643"/>
        </row>
        <row r="2644">
          <cell r="FS2644"/>
        </row>
        <row r="2645">
          <cell r="FS2645"/>
        </row>
        <row r="2646">
          <cell r="FS2646"/>
        </row>
        <row r="2647">
          <cell r="FS2647"/>
        </row>
        <row r="2648">
          <cell r="FS2648"/>
        </row>
        <row r="2649">
          <cell r="FS2649"/>
        </row>
        <row r="2650">
          <cell r="FS2650"/>
        </row>
        <row r="2651">
          <cell r="FS2651"/>
        </row>
        <row r="2652">
          <cell r="FS2652"/>
        </row>
        <row r="2653">
          <cell r="FS2653"/>
        </row>
        <row r="2654">
          <cell r="FS2654"/>
        </row>
        <row r="2655">
          <cell r="FS2655"/>
        </row>
        <row r="2656">
          <cell r="FS2656"/>
        </row>
        <row r="2657">
          <cell r="FS2657"/>
        </row>
        <row r="2658">
          <cell r="FS2658"/>
        </row>
        <row r="2659">
          <cell r="FS2659"/>
        </row>
        <row r="2660">
          <cell r="FS2660"/>
        </row>
        <row r="2661">
          <cell r="FS2661"/>
        </row>
        <row r="2662">
          <cell r="FS2662"/>
        </row>
        <row r="2663">
          <cell r="FS2663"/>
        </row>
        <row r="2664">
          <cell r="FS2664"/>
        </row>
        <row r="2665">
          <cell r="FS2665"/>
        </row>
        <row r="2666">
          <cell r="FS2666"/>
        </row>
        <row r="2667">
          <cell r="FS2667"/>
        </row>
        <row r="2668">
          <cell r="FS2668"/>
        </row>
        <row r="2669">
          <cell r="FS2669"/>
        </row>
        <row r="2670">
          <cell r="FS2670"/>
        </row>
        <row r="2671">
          <cell r="FS2671"/>
        </row>
        <row r="2672">
          <cell r="FS2672"/>
        </row>
        <row r="2673">
          <cell r="FS2673"/>
        </row>
        <row r="2674">
          <cell r="FS2674"/>
        </row>
        <row r="2675">
          <cell r="FS2675"/>
        </row>
        <row r="2676">
          <cell r="FS2676"/>
        </row>
        <row r="2677">
          <cell r="FS2677"/>
        </row>
        <row r="2678">
          <cell r="FS2678"/>
        </row>
        <row r="2679">
          <cell r="FS2679"/>
        </row>
        <row r="2680">
          <cell r="FS2680"/>
        </row>
        <row r="2681">
          <cell r="FS2681"/>
        </row>
        <row r="2682">
          <cell r="FS2682"/>
        </row>
        <row r="2683">
          <cell r="FS2683"/>
        </row>
        <row r="2684">
          <cell r="FS2684"/>
        </row>
        <row r="2685">
          <cell r="FS2685"/>
        </row>
        <row r="2686">
          <cell r="FS2686"/>
        </row>
        <row r="2687">
          <cell r="FS2687"/>
        </row>
        <row r="2688">
          <cell r="FS2688"/>
        </row>
        <row r="2689">
          <cell r="FS2689"/>
        </row>
        <row r="2690">
          <cell r="FS2690"/>
        </row>
        <row r="2691">
          <cell r="FS2691"/>
        </row>
        <row r="2692">
          <cell r="FS2692"/>
        </row>
        <row r="2693">
          <cell r="FS2693"/>
        </row>
        <row r="2694">
          <cell r="FS2694"/>
        </row>
        <row r="2695">
          <cell r="FS2695"/>
        </row>
        <row r="2696">
          <cell r="FS2696"/>
        </row>
        <row r="2697">
          <cell r="FS2697"/>
        </row>
        <row r="2698">
          <cell r="FS2698"/>
        </row>
        <row r="2699">
          <cell r="FS2699"/>
        </row>
        <row r="2700">
          <cell r="FS2700"/>
        </row>
        <row r="2701">
          <cell r="FS2701"/>
        </row>
        <row r="2702">
          <cell r="FS2702"/>
        </row>
        <row r="2703">
          <cell r="FS2703"/>
        </row>
        <row r="2704">
          <cell r="FS2704"/>
        </row>
        <row r="2705">
          <cell r="FS2705"/>
        </row>
        <row r="2706">
          <cell r="FS2706"/>
        </row>
        <row r="2707">
          <cell r="FS2707"/>
        </row>
        <row r="2708">
          <cell r="FS2708"/>
        </row>
        <row r="2709">
          <cell r="FS2709"/>
        </row>
        <row r="2710">
          <cell r="FS2710"/>
        </row>
        <row r="2711">
          <cell r="FS2711"/>
        </row>
        <row r="2712">
          <cell r="FS2712"/>
        </row>
        <row r="2713">
          <cell r="FS2713"/>
        </row>
        <row r="2714">
          <cell r="FS2714"/>
        </row>
        <row r="2715">
          <cell r="FS2715"/>
        </row>
        <row r="2716">
          <cell r="FS2716"/>
        </row>
        <row r="2717">
          <cell r="FS2717"/>
        </row>
        <row r="2718">
          <cell r="FS2718"/>
        </row>
        <row r="2719">
          <cell r="FS2719"/>
        </row>
        <row r="2720">
          <cell r="FS2720"/>
        </row>
        <row r="2721">
          <cell r="FS2721"/>
        </row>
        <row r="2722">
          <cell r="FS2722"/>
        </row>
        <row r="2723">
          <cell r="FS2723"/>
        </row>
        <row r="2724">
          <cell r="FS2724"/>
        </row>
        <row r="2725">
          <cell r="FS2725"/>
        </row>
        <row r="2726">
          <cell r="FS2726"/>
        </row>
        <row r="2727">
          <cell r="FS2727"/>
        </row>
        <row r="2728">
          <cell r="FS2728"/>
        </row>
        <row r="2729">
          <cell r="FS2729"/>
        </row>
        <row r="2730">
          <cell r="FS2730"/>
        </row>
        <row r="2731">
          <cell r="FS2731"/>
        </row>
        <row r="2732">
          <cell r="FS2732"/>
        </row>
        <row r="2733">
          <cell r="FS2733"/>
        </row>
        <row r="2734">
          <cell r="FS2734"/>
        </row>
        <row r="2735">
          <cell r="FS2735"/>
        </row>
        <row r="2736">
          <cell r="FS2736"/>
        </row>
        <row r="2737">
          <cell r="FS2737"/>
        </row>
        <row r="2738">
          <cell r="FS2738"/>
        </row>
        <row r="2739">
          <cell r="FS2739"/>
        </row>
        <row r="2740">
          <cell r="FS2740"/>
        </row>
        <row r="2741">
          <cell r="FS2741"/>
        </row>
        <row r="2742">
          <cell r="FS2742"/>
        </row>
        <row r="2743">
          <cell r="FS2743"/>
        </row>
        <row r="2744">
          <cell r="FS2744"/>
        </row>
        <row r="2745">
          <cell r="FS2745"/>
        </row>
        <row r="2746">
          <cell r="FS2746"/>
        </row>
        <row r="2747">
          <cell r="FS2747"/>
        </row>
        <row r="2748">
          <cell r="FS2748"/>
        </row>
        <row r="2749">
          <cell r="FS2749"/>
        </row>
        <row r="2750">
          <cell r="FS2750"/>
        </row>
        <row r="2751">
          <cell r="FS2751"/>
        </row>
        <row r="2752">
          <cell r="FS2752"/>
        </row>
        <row r="2753">
          <cell r="FS2753"/>
        </row>
        <row r="2754">
          <cell r="FS2754"/>
        </row>
        <row r="2755">
          <cell r="FS2755"/>
        </row>
        <row r="2756">
          <cell r="FS2756"/>
        </row>
        <row r="2757">
          <cell r="FS2757"/>
        </row>
        <row r="2758">
          <cell r="FS2758"/>
        </row>
        <row r="2759">
          <cell r="FS2759"/>
        </row>
        <row r="2760">
          <cell r="FS2760"/>
        </row>
        <row r="2761">
          <cell r="FS2761"/>
        </row>
        <row r="2762">
          <cell r="FS2762"/>
        </row>
        <row r="2763">
          <cell r="FS2763"/>
        </row>
        <row r="2764">
          <cell r="FS2764"/>
        </row>
        <row r="2765">
          <cell r="FS2765"/>
        </row>
        <row r="2766">
          <cell r="FS2766"/>
        </row>
        <row r="2767">
          <cell r="FS2767"/>
        </row>
        <row r="2768">
          <cell r="FS2768"/>
        </row>
        <row r="2769">
          <cell r="FS2769"/>
        </row>
        <row r="2770">
          <cell r="FS2770"/>
        </row>
        <row r="2771">
          <cell r="FS2771"/>
        </row>
        <row r="2772">
          <cell r="FS2772"/>
        </row>
        <row r="2773">
          <cell r="FS2773"/>
        </row>
        <row r="2774">
          <cell r="FS2774"/>
        </row>
        <row r="2775">
          <cell r="FS2775"/>
        </row>
        <row r="2776">
          <cell r="FS2776"/>
        </row>
        <row r="2777">
          <cell r="FS2777"/>
        </row>
        <row r="2778">
          <cell r="FS2778"/>
        </row>
        <row r="2779">
          <cell r="FS2779"/>
        </row>
        <row r="2780">
          <cell r="FS2780"/>
        </row>
        <row r="2781">
          <cell r="FS2781"/>
        </row>
        <row r="2782">
          <cell r="FS2782"/>
        </row>
        <row r="2783">
          <cell r="FS2783"/>
        </row>
        <row r="2784">
          <cell r="FS2784"/>
        </row>
        <row r="2785">
          <cell r="FS2785"/>
        </row>
        <row r="2786">
          <cell r="FS2786"/>
        </row>
        <row r="2787">
          <cell r="FS2787"/>
        </row>
        <row r="2788">
          <cell r="FS2788"/>
        </row>
        <row r="2789">
          <cell r="FS2789"/>
        </row>
        <row r="2790">
          <cell r="FS2790"/>
        </row>
        <row r="2791">
          <cell r="FS2791"/>
        </row>
        <row r="2792">
          <cell r="FS2792"/>
        </row>
        <row r="2793">
          <cell r="FS2793"/>
        </row>
        <row r="2794">
          <cell r="FS2794"/>
        </row>
        <row r="2795">
          <cell r="FS2795"/>
        </row>
        <row r="2796">
          <cell r="FS2796"/>
        </row>
        <row r="2797">
          <cell r="FS2797"/>
        </row>
        <row r="2798">
          <cell r="FS2798"/>
        </row>
        <row r="2799">
          <cell r="FS2799"/>
        </row>
        <row r="2800">
          <cell r="FS2800"/>
        </row>
        <row r="2801">
          <cell r="FS2801"/>
        </row>
        <row r="2802">
          <cell r="FS2802"/>
        </row>
        <row r="2803">
          <cell r="FS2803"/>
        </row>
        <row r="2804">
          <cell r="FS2804"/>
        </row>
        <row r="2805">
          <cell r="FS2805"/>
        </row>
        <row r="2806">
          <cell r="FS2806"/>
        </row>
        <row r="2807">
          <cell r="FS2807"/>
        </row>
        <row r="2808">
          <cell r="FS2808"/>
        </row>
        <row r="2809">
          <cell r="FS2809"/>
        </row>
        <row r="2810">
          <cell r="FS2810"/>
        </row>
        <row r="2811">
          <cell r="FS2811"/>
        </row>
        <row r="2812">
          <cell r="FS2812"/>
        </row>
        <row r="2813">
          <cell r="FS2813"/>
        </row>
        <row r="2814">
          <cell r="FS2814"/>
        </row>
        <row r="2815">
          <cell r="FS2815"/>
        </row>
        <row r="2816">
          <cell r="FS2816"/>
        </row>
        <row r="2817">
          <cell r="FS2817"/>
        </row>
        <row r="2818">
          <cell r="FS2818"/>
        </row>
        <row r="2819">
          <cell r="FS2819"/>
        </row>
        <row r="2820">
          <cell r="FS2820"/>
        </row>
        <row r="2821">
          <cell r="FS2821"/>
        </row>
        <row r="2822">
          <cell r="FS2822"/>
        </row>
        <row r="2823">
          <cell r="FS2823"/>
        </row>
        <row r="2824">
          <cell r="FS2824"/>
        </row>
        <row r="2825">
          <cell r="FS2825"/>
        </row>
        <row r="2826">
          <cell r="FS2826"/>
        </row>
        <row r="2827">
          <cell r="FS2827"/>
        </row>
        <row r="2828">
          <cell r="FS2828"/>
        </row>
        <row r="2829">
          <cell r="FS2829"/>
        </row>
        <row r="2830">
          <cell r="FS2830"/>
        </row>
        <row r="2831">
          <cell r="FS2831"/>
        </row>
        <row r="2832">
          <cell r="FS2832"/>
        </row>
        <row r="2833">
          <cell r="FS2833"/>
        </row>
        <row r="2834">
          <cell r="FS2834"/>
        </row>
        <row r="2835">
          <cell r="FS2835"/>
        </row>
        <row r="2836">
          <cell r="FS2836"/>
        </row>
        <row r="2837">
          <cell r="FS2837"/>
        </row>
        <row r="2838">
          <cell r="FS2838"/>
        </row>
        <row r="2839">
          <cell r="FS2839"/>
        </row>
        <row r="2840">
          <cell r="FS2840"/>
        </row>
        <row r="2841">
          <cell r="FS2841"/>
        </row>
        <row r="2842">
          <cell r="FS2842"/>
        </row>
        <row r="2843">
          <cell r="FS2843"/>
        </row>
        <row r="2844">
          <cell r="FS2844"/>
        </row>
        <row r="2845">
          <cell r="FS2845"/>
        </row>
        <row r="2846">
          <cell r="FS2846"/>
        </row>
        <row r="2847">
          <cell r="FS2847"/>
        </row>
        <row r="2848">
          <cell r="FS2848"/>
        </row>
        <row r="2849">
          <cell r="FS2849"/>
        </row>
        <row r="2850">
          <cell r="FS2850"/>
        </row>
        <row r="2851">
          <cell r="FS2851"/>
        </row>
        <row r="2852">
          <cell r="FS2852"/>
        </row>
        <row r="2853">
          <cell r="FS2853"/>
        </row>
        <row r="2854">
          <cell r="FS2854"/>
        </row>
        <row r="2855">
          <cell r="FS2855"/>
        </row>
        <row r="2856">
          <cell r="FS2856"/>
        </row>
        <row r="2857">
          <cell r="FS2857"/>
        </row>
        <row r="2858">
          <cell r="FS2858"/>
        </row>
        <row r="2859">
          <cell r="FS2859"/>
        </row>
        <row r="2860">
          <cell r="FS2860"/>
        </row>
        <row r="2861">
          <cell r="FS2861"/>
        </row>
        <row r="2862">
          <cell r="FS2862"/>
        </row>
        <row r="2863">
          <cell r="FS2863"/>
        </row>
        <row r="2864">
          <cell r="FS2864"/>
        </row>
        <row r="2865">
          <cell r="FS2865"/>
        </row>
        <row r="2866">
          <cell r="FS2866"/>
        </row>
        <row r="2867">
          <cell r="FS2867"/>
        </row>
        <row r="2868">
          <cell r="FS2868"/>
        </row>
        <row r="2869">
          <cell r="FS2869"/>
        </row>
        <row r="2870">
          <cell r="FS2870"/>
        </row>
        <row r="2871">
          <cell r="FS2871"/>
        </row>
        <row r="2872">
          <cell r="FS2872"/>
        </row>
        <row r="2873">
          <cell r="FS2873"/>
        </row>
        <row r="2874">
          <cell r="FS2874"/>
        </row>
        <row r="2875">
          <cell r="FS2875"/>
        </row>
        <row r="2876">
          <cell r="FS2876"/>
        </row>
        <row r="2877">
          <cell r="FS2877"/>
        </row>
        <row r="2878">
          <cell r="FS2878"/>
        </row>
        <row r="2879">
          <cell r="FS2879"/>
        </row>
        <row r="2880">
          <cell r="FS2880"/>
        </row>
        <row r="2881">
          <cell r="FS2881"/>
        </row>
        <row r="2882">
          <cell r="FS2882"/>
        </row>
        <row r="2883">
          <cell r="FS2883"/>
        </row>
        <row r="2884">
          <cell r="FS2884"/>
        </row>
        <row r="2885">
          <cell r="FS2885"/>
        </row>
        <row r="2886">
          <cell r="FS2886"/>
        </row>
        <row r="2887">
          <cell r="FS2887"/>
        </row>
        <row r="2888">
          <cell r="FS2888"/>
        </row>
        <row r="2889">
          <cell r="FS2889"/>
        </row>
        <row r="2890">
          <cell r="FS2890"/>
        </row>
        <row r="2891">
          <cell r="FS2891"/>
        </row>
        <row r="2892">
          <cell r="FS2892"/>
        </row>
        <row r="2893">
          <cell r="FS2893"/>
        </row>
        <row r="2894">
          <cell r="FS2894"/>
        </row>
        <row r="2895">
          <cell r="FS2895"/>
        </row>
        <row r="2896">
          <cell r="FS2896"/>
        </row>
        <row r="2897">
          <cell r="FS2897"/>
        </row>
        <row r="2898">
          <cell r="FS2898"/>
        </row>
        <row r="2899">
          <cell r="FS2899"/>
        </row>
        <row r="2900">
          <cell r="FS2900"/>
        </row>
        <row r="2901">
          <cell r="FS2901"/>
        </row>
        <row r="2902">
          <cell r="FS2902"/>
        </row>
        <row r="2903">
          <cell r="FS2903"/>
        </row>
        <row r="2904">
          <cell r="FS2904"/>
        </row>
        <row r="2905">
          <cell r="FS2905"/>
        </row>
        <row r="2906">
          <cell r="FS2906"/>
        </row>
        <row r="2907">
          <cell r="FS2907"/>
        </row>
        <row r="2908">
          <cell r="FS2908"/>
        </row>
        <row r="2909">
          <cell r="FS2909"/>
        </row>
        <row r="2910">
          <cell r="FS2910"/>
        </row>
        <row r="2911">
          <cell r="FS2911"/>
        </row>
        <row r="2912">
          <cell r="FS2912"/>
        </row>
        <row r="2913">
          <cell r="FS2913"/>
        </row>
        <row r="2914">
          <cell r="FS2914"/>
        </row>
        <row r="2915">
          <cell r="FS2915"/>
        </row>
        <row r="2916">
          <cell r="FS2916"/>
        </row>
        <row r="2917">
          <cell r="FS2917"/>
        </row>
        <row r="2918">
          <cell r="FS2918"/>
        </row>
        <row r="2919">
          <cell r="FS2919"/>
        </row>
        <row r="2920">
          <cell r="FS2920"/>
        </row>
        <row r="2921">
          <cell r="FS2921"/>
        </row>
        <row r="2922">
          <cell r="FS2922"/>
        </row>
        <row r="2923">
          <cell r="FS2923"/>
        </row>
        <row r="2924">
          <cell r="FS2924"/>
        </row>
        <row r="2925">
          <cell r="FS2925"/>
        </row>
        <row r="2926">
          <cell r="FS2926"/>
        </row>
        <row r="2927">
          <cell r="FS2927"/>
        </row>
        <row r="2928">
          <cell r="FS2928"/>
        </row>
        <row r="2929">
          <cell r="FS2929"/>
        </row>
        <row r="2930">
          <cell r="FS2930"/>
        </row>
        <row r="2931">
          <cell r="FS2931"/>
        </row>
        <row r="2932">
          <cell r="FS2932"/>
        </row>
        <row r="2933">
          <cell r="FS2933"/>
        </row>
        <row r="2934">
          <cell r="FS2934"/>
        </row>
        <row r="2935">
          <cell r="FS2935"/>
        </row>
        <row r="2936">
          <cell r="FS2936"/>
        </row>
        <row r="2937">
          <cell r="FS2937"/>
        </row>
        <row r="2938">
          <cell r="FS2938"/>
        </row>
        <row r="2939">
          <cell r="FS2939"/>
        </row>
        <row r="2940">
          <cell r="FS2940"/>
        </row>
        <row r="2941">
          <cell r="FS2941"/>
        </row>
        <row r="2942">
          <cell r="FS2942"/>
        </row>
        <row r="2943">
          <cell r="FS2943"/>
        </row>
        <row r="2944">
          <cell r="FS2944"/>
        </row>
        <row r="2945">
          <cell r="FS2945"/>
        </row>
        <row r="2946">
          <cell r="FS2946"/>
        </row>
        <row r="2947">
          <cell r="FS2947"/>
        </row>
        <row r="2948">
          <cell r="FS2948"/>
        </row>
        <row r="2949">
          <cell r="FS2949"/>
        </row>
        <row r="2950">
          <cell r="FS2950"/>
        </row>
        <row r="2951">
          <cell r="FS2951"/>
        </row>
        <row r="2952">
          <cell r="FS2952"/>
        </row>
        <row r="2953">
          <cell r="FS2953"/>
        </row>
        <row r="2954">
          <cell r="FS2954"/>
        </row>
        <row r="2955">
          <cell r="FS2955"/>
        </row>
        <row r="2956">
          <cell r="FS2956"/>
        </row>
        <row r="2957">
          <cell r="FS2957"/>
        </row>
        <row r="2958">
          <cell r="FS2958"/>
        </row>
        <row r="2959">
          <cell r="FS2959"/>
        </row>
        <row r="2960">
          <cell r="FS2960"/>
        </row>
        <row r="2961">
          <cell r="FS2961"/>
        </row>
        <row r="2962">
          <cell r="FS2962"/>
        </row>
        <row r="2963">
          <cell r="FS2963"/>
        </row>
        <row r="2964">
          <cell r="FS2964"/>
        </row>
        <row r="2965">
          <cell r="FS2965"/>
        </row>
        <row r="2966">
          <cell r="FS2966"/>
        </row>
        <row r="2967">
          <cell r="FS2967"/>
        </row>
        <row r="2968">
          <cell r="FS2968"/>
        </row>
        <row r="2969">
          <cell r="FS2969"/>
        </row>
        <row r="2970">
          <cell r="FS2970"/>
        </row>
        <row r="2971">
          <cell r="FS2971"/>
        </row>
        <row r="2972">
          <cell r="FS2972"/>
        </row>
        <row r="2973">
          <cell r="FS2973"/>
        </row>
        <row r="2974">
          <cell r="FS2974"/>
        </row>
        <row r="2975">
          <cell r="FS2975"/>
        </row>
        <row r="2976">
          <cell r="FS2976"/>
        </row>
        <row r="2977">
          <cell r="FS2977"/>
        </row>
        <row r="2978">
          <cell r="FS2978"/>
        </row>
        <row r="2979">
          <cell r="FS2979"/>
        </row>
        <row r="2980">
          <cell r="FS2980"/>
        </row>
        <row r="2981">
          <cell r="FS2981"/>
        </row>
        <row r="2982">
          <cell r="FS2982"/>
        </row>
        <row r="2983">
          <cell r="FS2983"/>
        </row>
        <row r="2984">
          <cell r="FS2984"/>
        </row>
        <row r="2985">
          <cell r="FS2985"/>
        </row>
        <row r="2986">
          <cell r="FS2986"/>
        </row>
        <row r="2987">
          <cell r="FS2987"/>
        </row>
        <row r="2988">
          <cell r="FS2988"/>
        </row>
        <row r="2989">
          <cell r="FS2989"/>
        </row>
        <row r="2990">
          <cell r="FS2990"/>
        </row>
        <row r="2991">
          <cell r="FS2991"/>
        </row>
        <row r="2992">
          <cell r="FS2992"/>
        </row>
        <row r="2993">
          <cell r="FS2993"/>
        </row>
        <row r="2994">
          <cell r="FS2994"/>
        </row>
        <row r="2995">
          <cell r="FS2995"/>
        </row>
        <row r="2996">
          <cell r="FS2996"/>
        </row>
        <row r="2997">
          <cell r="FS2997"/>
        </row>
        <row r="2998">
          <cell r="FS2998"/>
        </row>
        <row r="2999">
          <cell r="FS2999"/>
        </row>
        <row r="3000">
          <cell r="FS3000"/>
        </row>
        <row r="3001">
          <cell r="FS3001"/>
        </row>
        <row r="3002">
          <cell r="FS3002"/>
        </row>
        <row r="3003">
          <cell r="FS3003"/>
        </row>
        <row r="3004">
          <cell r="FS3004"/>
        </row>
        <row r="3005">
          <cell r="FS3005"/>
        </row>
        <row r="3006">
          <cell r="FS3006"/>
        </row>
        <row r="3007">
          <cell r="FS3007"/>
        </row>
        <row r="3008">
          <cell r="FS3008"/>
        </row>
        <row r="3009">
          <cell r="FS3009"/>
        </row>
        <row r="3010">
          <cell r="FS3010"/>
        </row>
        <row r="3011">
          <cell r="FS3011"/>
        </row>
        <row r="3012">
          <cell r="FS3012"/>
        </row>
        <row r="3013">
          <cell r="FS3013"/>
        </row>
        <row r="3014">
          <cell r="FS3014"/>
        </row>
        <row r="3015">
          <cell r="FS3015"/>
        </row>
        <row r="3016">
          <cell r="FS3016"/>
        </row>
        <row r="3017">
          <cell r="FS3017"/>
        </row>
        <row r="3018">
          <cell r="FS3018"/>
        </row>
        <row r="3019">
          <cell r="FS3019"/>
        </row>
        <row r="3020">
          <cell r="FS3020"/>
        </row>
        <row r="3021">
          <cell r="FS3021"/>
        </row>
        <row r="3022">
          <cell r="FS3022"/>
        </row>
        <row r="3023">
          <cell r="FS3023"/>
        </row>
        <row r="3024">
          <cell r="FS3024"/>
        </row>
        <row r="3025">
          <cell r="FS3025"/>
        </row>
        <row r="3026">
          <cell r="FS3026"/>
        </row>
        <row r="3027">
          <cell r="FS3027"/>
        </row>
        <row r="3028">
          <cell r="FS3028"/>
        </row>
        <row r="3029">
          <cell r="FS3029"/>
        </row>
        <row r="3030">
          <cell r="FS3030"/>
        </row>
        <row r="3031">
          <cell r="FS3031"/>
        </row>
        <row r="3032">
          <cell r="FS3032"/>
        </row>
        <row r="3033">
          <cell r="FS3033"/>
        </row>
        <row r="3034">
          <cell r="FS3034"/>
        </row>
        <row r="3035">
          <cell r="FS3035"/>
        </row>
        <row r="3036">
          <cell r="FS3036"/>
        </row>
        <row r="3037">
          <cell r="FS3037"/>
        </row>
        <row r="3038">
          <cell r="FS3038"/>
        </row>
        <row r="3039">
          <cell r="FS3039"/>
        </row>
        <row r="3040">
          <cell r="FS3040"/>
        </row>
        <row r="3041">
          <cell r="FS3041"/>
        </row>
        <row r="3042">
          <cell r="FS3042"/>
        </row>
        <row r="3043">
          <cell r="FS3043"/>
        </row>
        <row r="3044">
          <cell r="FS3044"/>
        </row>
        <row r="3045">
          <cell r="FS3045"/>
        </row>
        <row r="3046">
          <cell r="FS3046"/>
        </row>
        <row r="3047">
          <cell r="FS3047"/>
        </row>
        <row r="3048">
          <cell r="FS3048"/>
        </row>
        <row r="3049">
          <cell r="FS3049"/>
        </row>
        <row r="3050">
          <cell r="FS3050"/>
        </row>
        <row r="3051">
          <cell r="FS3051"/>
        </row>
        <row r="3052">
          <cell r="FS3052"/>
        </row>
        <row r="3053">
          <cell r="FS3053"/>
        </row>
        <row r="3054">
          <cell r="FS3054"/>
        </row>
        <row r="3055">
          <cell r="FS3055"/>
        </row>
        <row r="3056">
          <cell r="FS3056"/>
        </row>
        <row r="3057">
          <cell r="FS3057"/>
        </row>
        <row r="3058">
          <cell r="FS3058"/>
        </row>
        <row r="3059">
          <cell r="FS3059"/>
        </row>
        <row r="3060">
          <cell r="FS3060"/>
        </row>
        <row r="3061">
          <cell r="FS3061"/>
        </row>
        <row r="3062">
          <cell r="FS3062"/>
        </row>
        <row r="3063">
          <cell r="FS3063"/>
        </row>
        <row r="3064">
          <cell r="FS3064"/>
        </row>
        <row r="3065">
          <cell r="FS3065"/>
        </row>
        <row r="3066">
          <cell r="FS3066"/>
        </row>
        <row r="3067">
          <cell r="FS3067"/>
        </row>
        <row r="3068">
          <cell r="FS3068"/>
        </row>
        <row r="3069">
          <cell r="FS3069"/>
        </row>
        <row r="3070">
          <cell r="FS3070"/>
        </row>
        <row r="3071">
          <cell r="FS3071"/>
        </row>
        <row r="3072">
          <cell r="FS3072"/>
        </row>
        <row r="3073">
          <cell r="FS3073"/>
        </row>
        <row r="3074">
          <cell r="FS3074"/>
        </row>
        <row r="3075">
          <cell r="FS3075"/>
        </row>
        <row r="3076">
          <cell r="FS3076"/>
        </row>
        <row r="3077">
          <cell r="FS3077"/>
        </row>
        <row r="3078">
          <cell r="FS3078"/>
        </row>
        <row r="3079">
          <cell r="FS3079"/>
        </row>
        <row r="3080">
          <cell r="FS3080"/>
        </row>
        <row r="3081">
          <cell r="FS3081"/>
        </row>
        <row r="3082">
          <cell r="FS3082"/>
        </row>
        <row r="3083">
          <cell r="FS3083"/>
        </row>
        <row r="3084">
          <cell r="FS3084"/>
        </row>
        <row r="3085">
          <cell r="FS3085"/>
        </row>
        <row r="3086">
          <cell r="FS3086"/>
        </row>
        <row r="3087">
          <cell r="FS3087"/>
        </row>
        <row r="3088">
          <cell r="FS3088"/>
        </row>
        <row r="3089">
          <cell r="FS3089"/>
        </row>
        <row r="3090">
          <cell r="FS3090"/>
        </row>
        <row r="3091">
          <cell r="FS3091"/>
        </row>
        <row r="3092">
          <cell r="FS3092"/>
        </row>
        <row r="3093">
          <cell r="FS3093"/>
        </row>
        <row r="3094">
          <cell r="FS3094"/>
        </row>
        <row r="3095">
          <cell r="FS3095"/>
        </row>
        <row r="3096">
          <cell r="FS3096"/>
        </row>
        <row r="3097">
          <cell r="FS3097"/>
        </row>
        <row r="3098">
          <cell r="FS3098"/>
        </row>
        <row r="3099">
          <cell r="FS3099"/>
        </row>
        <row r="3100">
          <cell r="FS3100"/>
        </row>
        <row r="3101">
          <cell r="FS3101"/>
        </row>
        <row r="3102">
          <cell r="FS3102"/>
        </row>
        <row r="3103">
          <cell r="FS3103"/>
        </row>
        <row r="3104">
          <cell r="FS3104"/>
        </row>
        <row r="3105">
          <cell r="FS3105"/>
        </row>
        <row r="3106">
          <cell r="FS3106"/>
        </row>
        <row r="3107">
          <cell r="FS3107"/>
        </row>
        <row r="3108">
          <cell r="FS3108"/>
        </row>
        <row r="3109">
          <cell r="FS3109"/>
        </row>
        <row r="3110">
          <cell r="FS3110"/>
        </row>
        <row r="3111">
          <cell r="FS3111"/>
        </row>
        <row r="3112">
          <cell r="FS3112"/>
        </row>
        <row r="3113">
          <cell r="FS3113"/>
        </row>
        <row r="3114">
          <cell r="FS3114"/>
        </row>
        <row r="3115">
          <cell r="FS3115"/>
        </row>
        <row r="3116">
          <cell r="FS3116"/>
        </row>
        <row r="3117">
          <cell r="FS3117"/>
        </row>
        <row r="3118">
          <cell r="FS3118"/>
        </row>
        <row r="3119">
          <cell r="FS3119"/>
        </row>
        <row r="3120">
          <cell r="FS3120"/>
        </row>
        <row r="3121">
          <cell r="FS3121"/>
        </row>
        <row r="3122">
          <cell r="FS3122"/>
        </row>
        <row r="3123">
          <cell r="FS3123"/>
        </row>
        <row r="3124">
          <cell r="FS3124"/>
        </row>
        <row r="3125">
          <cell r="FS3125"/>
        </row>
        <row r="3126">
          <cell r="FS3126"/>
        </row>
        <row r="3127">
          <cell r="FS3127"/>
        </row>
        <row r="3128">
          <cell r="FS3128"/>
        </row>
        <row r="3129">
          <cell r="FS3129"/>
        </row>
        <row r="3130">
          <cell r="FS3130"/>
        </row>
        <row r="3131">
          <cell r="FS3131"/>
        </row>
        <row r="3132">
          <cell r="FS3132"/>
        </row>
        <row r="3133">
          <cell r="FS3133"/>
        </row>
        <row r="3134">
          <cell r="FS3134"/>
        </row>
        <row r="3135">
          <cell r="FS3135"/>
        </row>
        <row r="3136">
          <cell r="FS3136"/>
        </row>
        <row r="3137">
          <cell r="FS3137"/>
        </row>
        <row r="3138">
          <cell r="FS3138"/>
        </row>
        <row r="3139">
          <cell r="FS3139"/>
        </row>
        <row r="3140">
          <cell r="FS3140"/>
        </row>
        <row r="3141">
          <cell r="FS3141"/>
        </row>
        <row r="3142">
          <cell r="FS3142"/>
        </row>
        <row r="3143">
          <cell r="FS3143"/>
        </row>
        <row r="3144">
          <cell r="FS3144"/>
        </row>
        <row r="3145">
          <cell r="FS3145"/>
        </row>
        <row r="3146">
          <cell r="FS3146"/>
        </row>
        <row r="3147">
          <cell r="FS3147"/>
        </row>
        <row r="3148">
          <cell r="FS3148"/>
        </row>
        <row r="3149">
          <cell r="FS3149"/>
        </row>
        <row r="3150">
          <cell r="FS3150"/>
        </row>
        <row r="3151">
          <cell r="FS3151"/>
        </row>
        <row r="3152">
          <cell r="FS3152"/>
        </row>
        <row r="3153">
          <cell r="FS3153"/>
        </row>
        <row r="3154">
          <cell r="FS3154"/>
        </row>
        <row r="3155">
          <cell r="FS3155"/>
        </row>
        <row r="3156">
          <cell r="FS3156"/>
        </row>
        <row r="3157">
          <cell r="FS3157"/>
        </row>
        <row r="3158">
          <cell r="FS3158"/>
        </row>
        <row r="3159">
          <cell r="FS3159"/>
        </row>
        <row r="3160">
          <cell r="FS3160"/>
        </row>
        <row r="3161">
          <cell r="FS3161"/>
        </row>
        <row r="3162">
          <cell r="FS3162"/>
        </row>
        <row r="3163">
          <cell r="FS3163"/>
        </row>
        <row r="3164">
          <cell r="FS3164"/>
        </row>
        <row r="3165">
          <cell r="FS3165"/>
        </row>
        <row r="3166">
          <cell r="FS3166"/>
        </row>
        <row r="3167">
          <cell r="FS3167"/>
        </row>
        <row r="3168">
          <cell r="FS3168"/>
        </row>
        <row r="3169">
          <cell r="FS3169"/>
        </row>
        <row r="3170">
          <cell r="FS3170"/>
        </row>
        <row r="3171">
          <cell r="FS3171"/>
        </row>
        <row r="3172">
          <cell r="FS3172"/>
        </row>
        <row r="3173">
          <cell r="FS3173"/>
        </row>
        <row r="3174">
          <cell r="FS3174"/>
        </row>
        <row r="3175">
          <cell r="FS3175"/>
        </row>
        <row r="3176">
          <cell r="FS3176"/>
        </row>
        <row r="3177">
          <cell r="FS3177"/>
        </row>
        <row r="3178">
          <cell r="FS3178"/>
        </row>
        <row r="3179">
          <cell r="FS3179"/>
        </row>
        <row r="3180">
          <cell r="FS3180"/>
        </row>
        <row r="3181">
          <cell r="FS3181"/>
        </row>
        <row r="3182">
          <cell r="FS3182"/>
        </row>
        <row r="3183">
          <cell r="FS3183"/>
        </row>
        <row r="3184">
          <cell r="FS3184"/>
        </row>
        <row r="3185">
          <cell r="FS3185"/>
        </row>
        <row r="3186">
          <cell r="FS3186"/>
        </row>
        <row r="3187">
          <cell r="FS3187"/>
        </row>
        <row r="3188">
          <cell r="FS3188"/>
        </row>
        <row r="3189">
          <cell r="FS3189"/>
        </row>
        <row r="3190">
          <cell r="FS3190"/>
        </row>
        <row r="3191">
          <cell r="FS3191"/>
        </row>
        <row r="3192">
          <cell r="FS3192"/>
        </row>
        <row r="3193">
          <cell r="FS3193"/>
        </row>
        <row r="3194">
          <cell r="FS3194"/>
        </row>
        <row r="3195">
          <cell r="FS3195"/>
        </row>
        <row r="3196">
          <cell r="FS3196"/>
        </row>
        <row r="3197">
          <cell r="FS3197"/>
        </row>
        <row r="3198">
          <cell r="FS3198"/>
        </row>
        <row r="3199">
          <cell r="FS3199"/>
        </row>
        <row r="3200">
          <cell r="FS3200"/>
        </row>
        <row r="3201">
          <cell r="FS3201"/>
        </row>
        <row r="3202">
          <cell r="FS3202"/>
        </row>
        <row r="3203">
          <cell r="FS3203"/>
        </row>
        <row r="3204">
          <cell r="FS3204"/>
        </row>
        <row r="3205">
          <cell r="FS3205"/>
        </row>
        <row r="3206">
          <cell r="FS3206"/>
        </row>
        <row r="3207">
          <cell r="FS3207"/>
        </row>
        <row r="3208">
          <cell r="FS3208"/>
        </row>
        <row r="3209">
          <cell r="FS3209"/>
        </row>
        <row r="3210">
          <cell r="FS3210"/>
        </row>
        <row r="3211">
          <cell r="FS3211"/>
        </row>
        <row r="3212">
          <cell r="FS3212"/>
        </row>
        <row r="3213">
          <cell r="FS3213"/>
        </row>
        <row r="3214">
          <cell r="FS3214"/>
        </row>
        <row r="3215">
          <cell r="FS3215"/>
        </row>
        <row r="3216">
          <cell r="FS3216"/>
        </row>
        <row r="3217">
          <cell r="FS3217"/>
        </row>
        <row r="3218">
          <cell r="FS3218"/>
        </row>
        <row r="3219">
          <cell r="FS3219"/>
        </row>
        <row r="3220">
          <cell r="FS3220"/>
        </row>
        <row r="3221">
          <cell r="FS3221"/>
        </row>
        <row r="3222">
          <cell r="FS3222"/>
        </row>
        <row r="3223">
          <cell r="FS3223"/>
        </row>
        <row r="3224">
          <cell r="FS3224"/>
        </row>
        <row r="3225">
          <cell r="FS3225"/>
        </row>
        <row r="3226">
          <cell r="FS3226"/>
        </row>
        <row r="3227">
          <cell r="FS3227"/>
        </row>
        <row r="3228">
          <cell r="FS3228"/>
        </row>
        <row r="3229">
          <cell r="FS3229"/>
        </row>
        <row r="3230">
          <cell r="FS3230"/>
        </row>
        <row r="3231">
          <cell r="FS3231"/>
        </row>
        <row r="3232">
          <cell r="FS3232"/>
        </row>
        <row r="3233">
          <cell r="FS3233"/>
        </row>
        <row r="3234">
          <cell r="FS3234"/>
        </row>
        <row r="3235">
          <cell r="FS3235"/>
        </row>
        <row r="3236">
          <cell r="FS3236"/>
        </row>
        <row r="3237">
          <cell r="FS3237"/>
        </row>
        <row r="3238">
          <cell r="FS3238"/>
        </row>
        <row r="3239">
          <cell r="FS3239"/>
        </row>
        <row r="3240">
          <cell r="FS3240"/>
        </row>
        <row r="3241">
          <cell r="FS3241"/>
        </row>
        <row r="3242">
          <cell r="FS3242"/>
        </row>
        <row r="3243">
          <cell r="FS3243"/>
        </row>
        <row r="3244">
          <cell r="FS3244"/>
        </row>
        <row r="3245">
          <cell r="FS3245"/>
        </row>
        <row r="3246">
          <cell r="FS3246"/>
        </row>
        <row r="3247">
          <cell r="FS3247"/>
        </row>
        <row r="3248">
          <cell r="FS3248"/>
        </row>
        <row r="3249">
          <cell r="FS3249"/>
        </row>
        <row r="3250">
          <cell r="FS3250"/>
        </row>
        <row r="3251">
          <cell r="FS3251"/>
        </row>
        <row r="3252">
          <cell r="FS3252"/>
        </row>
        <row r="3253">
          <cell r="FS3253"/>
        </row>
        <row r="3254">
          <cell r="FS3254"/>
        </row>
        <row r="3255">
          <cell r="FS3255"/>
        </row>
        <row r="3256">
          <cell r="FS3256"/>
        </row>
        <row r="3257">
          <cell r="FS3257"/>
        </row>
        <row r="3258">
          <cell r="FS3258"/>
        </row>
        <row r="3259">
          <cell r="FS3259"/>
        </row>
        <row r="3260">
          <cell r="FS3260"/>
        </row>
        <row r="3261">
          <cell r="FS3261"/>
        </row>
        <row r="3262">
          <cell r="FS3262"/>
        </row>
        <row r="3263">
          <cell r="FS3263"/>
        </row>
        <row r="3264">
          <cell r="FS3264"/>
        </row>
        <row r="3265">
          <cell r="FS3265"/>
        </row>
        <row r="3266">
          <cell r="FS3266"/>
        </row>
        <row r="3267">
          <cell r="FS3267"/>
        </row>
        <row r="3268">
          <cell r="FS3268"/>
        </row>
        <row r="3269">
          <cell r="FS3269"/>
        </row>
        <row r="3270">
          <cell r="FS3270"/>
        </row>
        <row r="3271">
          <cell r="FS3271"/>
        </row>
        <row r="3272">
          <cell r="FS3272"/>
        </row>
        <row r="3273">
          <cell r="FS3273"/>
        </row>
        <row r="3274">
          <cell r="FS3274"/>
        </row>
        <row r="3275">
          <cell r="FS3275"/>
        </row>
        <row r="3276">
          <cell r="FS3276"/>
        </row>
        <row r="3277">
          <cell r="FS3277"/>
        </row>
        <row r="3278">
          <cell r="FS3278"/>
        </row>
        <row r="3279">
          <cell r="FS3279"/>
        </row>
        <row r="3280">
          <cell r="FS3280"/>
        </row>
        <row r="3281">
          <cell r="FS3281"/>
        </row>
        <row r="3282">
          <cell r="FS3282"/>
        </row>
        <row r="3283">
          <cell r="FS3283"/>
        </row>
        <row r="3284">
          <cell r="FS3284"/>
        </row>
        <row r="3285">
          <cell r="FS3285"/>
        </row>
        <row r="3286">
          <cell r="FS3286"/>
        </row>
        <row r="3287">
          <cell r="FS3287"/>
        </row>
        <row r="3288">
          <cell r="FS3288"/>
        </row>
        <row r="3289">
          <cell r="FS3289"/>
        </row>
        <row r="3290">
          <cell r="FS3290"/>
        </row>
        <row r="3291">
          <cell r="FS3291"/>
        </row>
        <row r="3292">
          <cell r="FS3292"/>
        </row>
        <row r="3293">
          <cell r="FS3293"/>
        </row>
        <row r="3294">
          <cell r="FS3294"/>
        </row>
        <row r="3295">
          <cell r="FS3295"/>
        </row>
        <row r="3296">
          <cell r="FS3296"/>
        </row>
        <row r="3297">
          <cell r="FS3297"/>
        </row>
        <row r="3298">
          <cell r="FS3298"/>
        </row>
        <row r="3299">
          <cell r="FS3299"/>
        </row>
        <row r="3300">
          <cell r="FS3300"/>
        </row>
        <row r="3301">
          <cell r="FS3301"/>
        </row>
        <row r="3302">
          <cell r="FS3302"/>
        </row>
        <row r="3303">
          <cell r="FS3303"/>
        </row>
        <row r="3304">
          <cell r="FS3304"/>
        </row>
        <row r="3305">
          <cell r="FS3305"/>
        </row>
        <row r="3306">
          <cell r="FS3306"/>
        </row>
        <row r="3307">
          <cell r="FS3307"/>
        </row>
        <row r="3308">
          <cell r="FS3308"/>
        </row>
        <row r="3309">
          <cell r="FS3309"/>
        </row>
        <row r="3310">
          <cell r="FS3310"/>
        </row>
        <row r="3311">
          <cell r="FS3311"/>
        </row>
        <row r="3312">
          <cell r="FS3312"/>
        </row>
        <row r="3313">
          <cell r="FS3313"/>
        </row>
        <row r="3314">
          <cell r="FS3314"/>
        </row>
        <row r="3315">
          <cell r="FS3315"/>
        </row>
        <row r="3316">
          <cell r="FS3316"/>
        </row>
        <row r="3317">
          <cell r="FS3317"/>
        </row>
        <row r="3318">
          <cell r="FS3318"/>
        </row>
        <row r="3319">
          <cell r="FS3319"/>
        </row>
        <row r="3320">
          <cell r="FS3320"/>
        </row>
        <row r="3321">
          <cell r="FS3321"/>
        </row>
        <row r="3322">
          <cell r="FS3322"/>
        </row>
        <row r="3323">
          <cell r="FS3323"/>
        </row>
        <row r="3324">
          <cell r="FS3324"/>
        </row>
        <row r="3325">
          <cell r="FS3325"/>
        </row>
        <row r="3326">
          <cell r="FS3326"/>
        </row>
        <row r="3327">
          <cell r="FS3327"/>
        </row>
        <row r="3328">
          <cell r="FS3328"/>
        </row>
        <row r="3329">
          <cell r="FS3329"/>
        </row>
        <row r="3330">
          <cell r="FS3330"/>
        </row>
        <row r="3331">
          <cell r="FS3331"/>
        </row>
        <row r="3332">
          <cell r="FS3332"/>
        </row>
        <row r="3333">
          <cell r="FS3333"/>
        </row>
        <row r="3334">
          <cell r="FS3334"/>
        </row>
        <row r="3335">
          <cell r="FS3335"/>
        </row>
        <row r="3336">
          <cell r="FS3336"/>
        </row>
        <row r="3337">
          <cell r="FS3337"/>
        </row>
        <row r="3338">
          <cell r="FS3338"/>
        </row>
        <row r="3339">
          <cell r="FS3339"/>
        </row>
        <row r="3340">
          <cell r="FS3340"/>
        </row>
        <row r="3341">
          <cell r="FS3341"/>
        </row>
        <row r="3342">
          <cell r="FS3342"/>
        </row>
        <row r="3343">
          <cell r="FS3343"/>
        </row>
        <row r="3344">
          <cell r="FS3344"/>
        </row>
        <row r="3345">
          <cell r="FS3345"/>
        </row>
        <row r="3346">
          <cell r="FS3346"/>
        </row>
        <row r="3347">
          <cell r="FS3347"/>
        </row>
        <row r="3348">
          <cell r="FS3348"/>
        </row>
        <row r="3349">
          <cell r="FS3349"/>
        </row>
        <row r="3350">
          <cell r="FS3350"/>
        </row>
        <row r="3351">
          <cell r="FS3351"/>
        </row>
        <row r="3352">
          <cell r="FS3352"/>
        </row>
        <row r="3353">
          <cell r="FS3353"/>
        </row>
        <row r="3354">
          <cell r="FS3354"/>
        </row>
        <row r="3355">
          <cell r="FS3355"/>
        </row>
        <row r="3356">
          <cell r="FS3356"/>
        </row>
        <row r="3357">
          <cell r="FS3357"/>
        </row>
        <row r="3358">
          <cell r="FS3358"/>
        </row>
        <row r="3359">
          <cell r="FS3359"/>
        </row>
        <row r="3360">
          <cell r="FS3360"/>
        </row>
        <row r="3361">
          <cell r="FS3361"/>
        </row>
        <row r="3362">
          <cell r="FS3362"/>
        </row>
        <row r="3363">
          <cell r="FS3363"/>
        </row>
        <row r="3364">
          <cell r="FS3364"/>
        </row>
        <row r="3365">
          <cell r="FS3365"/>
        </row>
        <row r="3366">
          <cell r="FS3366"/>
        </row>
        <row r="3367">
          <cell r="FS3367"/>
        </row>
        <row r="3368">
          <cell r="FS3368"/>
        </row>
        <row r="3369">
          <cell r="FS3369"/>
        </row>
        <row r="3370">
          <cell r="FS3370"/>
        </row>
        <row r="3371">
          <cell r="FS3371"/>
        </row>
        <row r="3372">
          <cell r="FS3372"/>
        </row>
        <row r="3373">
          <cell r="FS3373"/>
        </row>
        <row r="3374">
          <cell r="FS3374"/>
        </row>
        <row r="3375">
          <cell r="FS3375"/>
        </row>
        <row r="3376">
          <cell r="FS3376"/>
        </row>
        <row r="3377">
          <cell r="FS3377"/>
        </row>
        <row r="3378">
          <cell r="FS3378"/>
        </row>
        <row r="3379">
          <cell r="FS3379"/>
        </row>
        <row r="3380">
          <cell r="FS3380"/>
        </row>
        <row r="3381">
          <cell r="FS3381"/>
        </row>
        <row r="3382">
          <cell r="FS3382"/>
        </row>
        <row r="3383">
          <cell r="FS3383"/>
        </row>
        <row r="3384">
          <cell r="FS3384"/>
        </row>
        <row r="3385">
          <cell r="FS3385"/>
        </row>
        <row r="3386">
          <cell r="FS3386"/>
        </row>
        <row r="3387">
          <cell r="FS3387"/>
        </row>
        <row r="3388">
          <cell r="FS3388"/>
        </row>
        <row r="3389">
          <cell r="FS3389"/>
        </row>
        <row r="3390">
          <cell r="FS3390"/>
        </row>
        <row r="3391">
          <cell r="FS3391"/>
        </row>
        <row r="3392">
          <cell r="FS3392"/>
        </row>
        <row r="3393">
          <cell r="FS3393"/>
        </row>
        <row r="3394">
          <cell r="FS3394"/>
        </row>
        <row r="3395">
          <cell r="FS3395"/>
        </row>
        <row r="3396">
          <cell r="FS3396"/>
        </row>
        <row r="3397">
          <cell r="FS3397"/>
        </row>
        <row r="3398">
          <cell r="FS3398"/>
        </row>
        <row r="3399">
          <cell r="FS3399"/>
        </row>
        <row r="3400">
          <cell r="FS3400"/>
        </row>
        <row r="3401">
          <cell r="FS3401"/>
        </row>
        <row r="3402">
          <cell r="FS3402"/>
        </row>
        <row r="3403">
          <cell r="FS3403"/>
        </row>
        <row r="3404">
          <cell r="FS3404"/>
        </row>
        <row r="3405">
          <cell r="FS3405"/>
        </row>
        <row r="3406">
          <cell r="FS3406"/>
        </row>
        <row r="3407">
          <cell r="FS3407"/>
        </row>
        <row r="3408">
          <cell r="FS3408"/>
        </row>
        <row r="3409">
          <cell r="FS3409"/>
        </row>
        <row r="3410">
          <cell r="FS3410"/>
        </row>
        <row r="3411">
          <cell r="FS3411"/>
        </row>
        <row r="3412">
          <cell r="FS3412"/>
        </row>
        <row r="3413">
          <cell r="FS3413"/>
        </row>
        <row r="3414">
          <cell r="FS3414"/>
        </row>
        <row r="3415">
          <cell r="FS3415"/>
        </row>
        <row r="3416">
          <cell r="FS3416"/>
        </row>
        <row r="3417">
          <cell r="FS3417"/>
        </row>
        <row r="3418">
          <cell r="FS3418"/>
        </row>
        <row r="3419">
          <cell r="FS3419"/>
        </row>
        <row r="3420">
          <cell r="FS3420"/>
        </row>
        <row r="3421">
          <cell r="FS3421"/>
        </row>
        <row r="3422">
          <cell r="FS3422"/>
        </row>
        <row r="3423">
          <cell r="FS3423"/>
        </row>
        <row r="3424">
          <cell r="FS3424"/>
        </row>
        <row r="3425">
          <cell r="FS3425"/>
        </row>
        <row r="3426">
          <cell r="FS3426"/>
        </row>
        <row r="3427">
          <cell r="FS3427"/>
        </row>
        <row r="3428">
          <cell r="FS3428"/>
        </row>
        <row r="3429">
          <cell r="FS3429"/>
        </row>
        <row r="3430">
          <cell r="FS3430"/>
        </row>
        <row r="3431">
          <cell r="FS3431"/>
        </row>
        <row r="3432">
          <cell r="FS3432"/>
        </row>
        <row r="3433">
          <cell r="FS3433"/>
        </row>
        <row r="3434">
          <cell r="FS3434"/>
        </row>
        <row r="3435">
          <cell r="FS3435"/>
        </row>
        <row r="3436">
          <cell r="FS3436"/>
        </row>
        <row r="3437">
          <cell r="FS3437"/>
        </row>
        <row r="3438">
          <cell r="FS3438"/>
        </row>
        <row r="3439">
          <cell r="FS3439"/>
        </row>
        <row r="3440">
          <cell r="FS3440"/>
        </row>
        <row r="3441">
          <cell r="FS3441"/>
        </row>
        <row r="3442">
          <cell r="FS3442"/>
        </row>
        <row r="3443">
          <cell r="FS3443"/>
        </row>
        <row r="3444">
          <cell r="FS3444"/>
        </row>
        <row r="3445">
          <cell r="FS3445"/>
        </row>
        <row r="3446">
          <cell r="FS3446"/>
        </row>
        <row r="3447">
          <cell r="FS3447"/>
        </row>
        <row r="3448">
          <cell r="FS3448"/>
        </row>
        <row r="3449">
          <cell r="FS3449"/>
        </row>
        <row r="3450">
          <cell r="FS3450"/>
        </row>
        <row r="3451">
          <cell r="FS3451"/>
        </row>
        <row r="3452">
          <cell r="FS3452"/>
        </row>
        <row r="3453">
          <cell r="FS3453"/>
        </row>
        <row r="3454">
          <cell r="FS3454"/>
        </row>
        <row r="3455">
          <cell r="FS3455"/>
        </row>
        <row r="3456">
          <cell r="FS3456"/>
        </row>
        <row r="3457">
          <cell r="FS3457"/>
        </row>
        <row r="3458">
          <cell r="FS3458"/>
        </row>
        <row r="3459">
          <cell r="FS3459"/>
        </row>
        <row r="3460">
          <cell r="FS3460"/>
        </row>
        <row r="3461">
          <cell r="FS3461"/>
        </row>
        <row r="3462">
          <cell r="FS3462"/>
        </row>
        <row r="3463">
          <cell r="FS3463"/>
        </row>
        <row r="3464">
          <cell r="FS3464"/>
        </row>
        <row r="3465">
          <cell r="FS3465"/>
        </row>
        <row r="3466">
          <cell r="FS3466"/>
        </row>
        <row r="3467">
          <cell r="FS3467"/>
        </row>
        <row r="3468">
          <cell r="FS3468"/>
        </row>
        <row r="3469">
          <cell r="FS3469"/>
        </row>
        <row r="3470">
          <cell r="FS3470"/>
        </row>
        <row r="3471">
          <cell r="FS3471"/>
        </row>
        <row r="3472">
          <cell r="FS3472"/>
        </row>
        <row r="3473">
          <cell r="FS3473"/>
        </row>
        <row r="3474">
          <cell r="FS3474"/>
        </row>
        <row r="3475">
          <cell r="FS3475"/>
        </row>
        <row r="3476">
          <cell r="FS3476"/>
        </row>
        <row r="3477">
          <cell r="FS3477"/>
        </row>
        <row r="3478">
          <cell r="FS3478"/>
        </row>
        <row r="3479">
          <cell r="FS3479"/>
        </row>
        <row r="3480">
          <cell r="FS3480"/>
        </row>
        <row r="3481">
          <cell r="FS3481"/>
        </row>
        <row r="3482">
          <cell r="FS3482"/>
        </row>
        <row r="3483">
          <cell r="FS3483"/>
        </row>
        <row r="3484">
          <cell r="FS3484"/>
        </row>
        <row r="3485">
          <cell r="FS3485"/>
        </row>
        <row r="3486">
          <cell r="FS3486"/>
        </row>
        <row r="3487">
          <cell r="FS3487"/>
        </row>
        <row r="3488">
          <cell r="FS3488"/>
        </row>
        <row r="3489">
          <cell r="FS3489"/>
        </row>
        <row r="3490">
          <cell r="FS3490"/>
        </row>
        <row r="3491">
          <cell r="FS3491"/>
        </row>
        <row r="3492">
          <cell r="FS3492"/>
        </row>
        <row r="3493">
          <cell r="FS3493"/>
        </row>
        <row r="3494">
          <cell r="FS3494"/>
        </row>
        <row r="3495">
          <cell r="FS3495"/>
        </row>
        <row r="3496">
          <cell r="FS3496"/>
        </row>
        <row r="3497">
          <cell r="FS3497"/>
        </row>
        <row r="3498">
          <cell r="FS3498"/>
        </row>
        <row r="3499">
          <cell r="FS3499"/>
        </row>
        <row r="3500">
          <cell r="FS3500"/>
        </row>
        <row r="3501">
          <cell r="FS3501"/>
        </row>
        <row r="3502">
          <cell r="FS3502"/>
        </row>
        <row r="3503">
          <cell r="FS3503"/>
        </row>
        <row r="3504">
          <cell r="FS3504"/>
        </row>
        <row r="3505">
          <cell r="FS3505"/>
        </row>
        <row r="3506">
          <cell r="FS3506"/>
        </row>
        <row r="3507">
          <cell r="FS3507"/>
        </row>
        <row r="3508">
          <cell r="FS3508"/>
        </row>
        <row r="3509">
          <cell r="FS3509"/>
        </row>
        <row r="3510">
          <cell r="FS3510"/>
        </row>
        <row r="3511">
          <cell r="FS3511"/>
        </row>
        <row r="3512">
          <cell r="FS3512"/>
        </row>
        <row r="3513">
          <cell r="FS3513"/>
        </row>
        <row r="3514">
          <cell r="FS3514"/>
        </row>
        <row r="3515">
          <cell r="FS3515"/>
        </row>
        <row r="3516">
          <cell r="FS3516"/>
        </row>
        <row r="3517">
          <cell r="FS3517"/>
        </row>
        <row r="3518">
          <cell r="FS3518"/>
        </row>
        <row r="3519">
          <cell r="FS3519"/>
        </row>
        <row r="3520">
          <cell r="FS3520"/>
        </row>
        <row r="3521">
          <cell r="FS3521"/>
        </row>
        <row r="3522">
          <cell r="FS3522"/>
        </row>
        <row r="3523">
          <cell r="FS3523"/>
        </row>
        <row r="3524">
          <cell r="FS3524"/>
        </row>
        <row r="3525">
          <cell r="FS3525"/>
        </row>
        <row r="3526">
          <cell r="FS3526"/>
        </row>
        <row r="3527">
          <cell r="FS3527"/>
        </row>
        <row r="3528">
          <cell r="FS3528"/>
        </row>
        <row r="3529">
          <cell r="FS3529"/>
        </row>
        <row r="3530">
          <cell r="FS3530"/>
        </row>
        <row r="3531">
          <cell r="FS3531"/>
        </row>
        <row r="3532">
          <cell r="FS3532"/>
        </row>
        <row r="3533">
          <cell r="FS3533"/>
        </row>
        <row r="3534">
          <cell r="FS3534"/>
        </row>
        <row r="3535">
          <cell r="FS3535"/>
        </row>
        <row r="3536">
          <cell r="FS3536"/>
        </row>
        <row r="3537">
          <cell r="FS3537"/>
        </row>
        <row r="3538">
          <cell r="FS3538"/>
        </row>
        <row r="3539">
          <cell r="FS3539"/>
        </row>
        <row r="3540">
          <cell r="FS3540"/>
        </row>
        <row r="3541">
          <cell r="FS3541"/>
        </row>
        <row r="3542">
          <cell r="FS3542"/>
        </row>
        <row r="3543">
          <cell r="FS3543"/>
        </row>
        <row r="3544">
          <cell r="FS3544"/>
        </row>
        <row r="3545">
          <cell r="FS3545"/>
        </row>
        <row r="3546">
          <cell r="FS3546"/>
        </row>
        <row r="3547">
          <cell r="FS3547"/>
        </row>
        <row r="3548">
          <cell r="FS3548"/>
        </row>
        <row r="3549">
          <cell r="FS3549"/>
        </row>
        <row r="3550">
          <cell r="FS3550"/>
        </row>
        <row r="3551">
          <cell r="FS3551"/>
        </row>
        <row r="3552">
          <cell r="FS3552"/>
        </row>
        <row r="3553">
          <cell r="FS3553"/>
        </row>
        <row r="3554">
          <cell r="FS3554"/>
        </row>
        <row r="3555">
          <cell r="FS3555"/>
        </row>
        <row r="3556">
          <cell r="FS3556"/>
        </row>
        <row r="3557">
          <cell r="FS3557"/>
        </row>
        <row r="3558">
          <cell r="FS3558"/>
        </row>
        <row r="3559">
          <cell r="FS3559"/>
        </row>
        <row r="3560">
          <cell r="FS3560"/>
        </row>
        <row r="3561">
          <cell r="FS3561"/>
        </row>
        <row r="3562">
          <cell r="FS3562"/>
        </row>
        <row r="3563">
          <cell r="FS3563"/>
        </row>
        <row r="3564">
          <cell r="FS3564"/>
        </row>
        <row r="3565">
          <cell r="FS3565"/>
        </row>
        <row r="3566">
          <cell r="FS3566"/>
        </row>
        <row r="3567">
          <cell r="FS3567"/>
        </row>
        <row r="3568">
          <cell r="FS3568"/>
        </row>
        <row r="3569">
          <cell r="FS3569"/>
        </row>
        <row r="3570">
          <cell r="FS3570"/>
        </row>
        <row r="3571">
          <cell r="FS3571"/>
        </row>
        <row r="3572">
          <cell r="FS3572"/>
        </row>
        <row r="3573">
          <cell r="FS3573"/>
        </row>
        <row r="3574">
          <cell r="FS3574"/>
        </row>
        <row r="3575">
          <cell r="FS3575"/>
        </row>
        <row r="3576">
          <cell r="FS3576"/>
        </row>
        <row r="3577">
          <cell r="FS3577"/>
        </row>
        <row r="3578">
          <cell r="FS3578"/>
        </row>
        <row r="3579">
          <cell r="FS3579"/>
        </row>
        <row r="3580">
          <cell r="FS3580"/>
        </row>
        <row r="3581">
          <cell r="FS3581"/>
        </row>
        <row r="3582">
          <cell r="FS3582"/>
        </row>
        <row r="3583">
          <cell r="FS3583"/>
        </row>
        <row r="3584">
          <cell r="FS3584"/>
        </row>
        <row r="3585">
          <cell r="FS3585"/>
        </row>
        <row r="3586">
          <cell r="FS3586"/>
        </row>
        <row r="3587">
          <cell r="FS3587"/>
        </row>
        <row r="3588">
          <cell r="FS3588"/>
        </row>
        <row r="3589">
          <cell r="FS3589"/>
        </row>
        <row r="3590">
          <cell r="FS3590"/>
        </row>
        <row r="3591">
          <cell r="FS3591"/>
        </row>
        <row r="3592">
          <cell r="FS3592"/>
        </row>
        <row r="3593">
          <cell r="FS3593"/>
        </row>
        <row r="3594">
          <cell r="FS3594"/>
        </row>
        <row r="3595">
          <cell r="FS3595"/>
        </row>
        <row r="3596">
          <cell r="FS3596"/>
        </row>
        <row r="3597">
          <cell r="FS3597"/>
        </row>
        <row r="3598">
          <cell r="FS3598"/>
        </row>
        <row r="3599">
          <cell r="FS3599"/>
        </row>
        <row r="3600">
          <cell r="FS3600"/>
        </row>
        <row r="3601">
          <cell r="FS3601"/>
        </row>
        <row r="3602">
          <cell r="FS3602"/>
        </row>
        <row r="3603">
          <cell r="FS3603"/>
        </row>
        <row r="3604">
          <cell r="FS3604"/>
        </row>
        <row r="3605">
          <cell r="FS3605"/>
        </row>
        <row r="3606">
          <cell r="FS3606"/>
        </row>
        <row r="3607">
          <cell r="FS3607"/>
        </row>
        <row r="3608">
          <cell r="FS3608"/>
        </row>
        <row r="3609">
          <cell r="FS3609"/>
        </row>
        <row r="3610">
          <cell r="FS3610"/>
        </row>
        <row r="3611">
          <cell r="FS3611"/>
        </row>
        <row r="3612">
          <cell r="FS3612"/>
        </row>
        <row r="3613">
          <cell r="FS3613"/>
        </row>
        <row r="3614">
          <cell r="FS3614"/>
        </row>
        <row r="3615">
          <cell r="FS3615"/>
        </row>
        <row r="3616">
          <cell r="FS3616"/>
        </row>
        <row r="3617">
          <cell r="FS3617"/>
        </row>
        <row r="3618">
          <cell r="FS3618"/>
        </row>
        <row r="3619">
          <cell r="FS3619"/>
        </row>
        <row r="3620">
          <cell r="FS3620"/>
        </row>
        <row r="3621">
          <cell r="FS3621"/>
        </row>
        <row r="3622">
          <cell r="FS3622"/>
        </row>
        <row r="3623">
          <cell r="FS3623"/>
        </row>
        <row r="3624">
          <cell r="FS3624"/>
        </row>
        <row r="3625">
          <cell r="FS3625"/>
        </row>
        <row r="3626">
          <cell r="FS3626"/>
        </row>
        <row r="3627">
          <cell r="FS3627"/>
        </row>
        <row r="3628">
          <cell r="FS3628"/>
        </row>
        <row r="3629">
          <cell r="FS3629"/>
        </row>
        <row r="3630">
          <cell r="FS3630"/>
        </row>
        <row r="3631">
          <cell r="FS3631"/>
        </row>
        <row r="3632">
          <cell r="FS3632"/>
        </row>
        <row r="3633">
          <cell r="FS3633"/>
        </row>
        <row r="3634">
          <cell r="FS3634"/>
        </row>
        <row r="3635">
          <cell r="FS3635"/>
        </row>
        <row r="3636">
          <cell r="FS3636"/>
        </row>
        <row r="3637">
          <cell r="FS3637"/>
        </row>
        <row r="3638">
          <cell r="FS3638"/>
        </row>
        <row r="3639">
          <cell r="FS3639"/>
        </row>
        <row r="3640">
          <cell r="FS3640"/>
        </row>
        <row r="3641">
          <cell r="FS3641"/>
        </row>
        <row r="3642">
          <cell r="FS3642"/>
        </row>
        <row r="3643">
          <cell r="FS3643"/>
        </row>
        <row r="3644">
          <cell r="FS3644"/>
        </row>
        <row r="3645">
          <cell r="FS3645"/>
        </row>
        <row r="3646">
          <cell r="FS3646"/>
        </row>
        <row r="3647">
          <cell r="FS3647"/>
        </row>
        <row r="3648">
          <cell r="FS3648"/>
        </row>
        <row r="3649">
          <cell r="FS3649"/>
        </row>
        <row r="3650">
          <cell r="FS3650"/>
        </row>
        <row r="3651">
          <cell r="FS3651"/>
        </row>
        <row r="3652">
          <cell r="FS3652"/>
        </row>
        <row r="3653">
          <cell r="FS3653"/>
        </row>
        <row r="3654">
          <cell r="FS3654"/>
        </row>
        <row r="3655">
          <cell r="FS3655"/>
        </row>
        <row r="3656">
          <cell r="FS3656"/>
        </row>
        <row r="3657">
          <cell r="FS3657"/>
        </row>
        <row r="3658">
          <cell r="FS3658"/>
        </row>
        <row r="3659">
          <cell r="FS3659"/>
        </row>
        <row r="3660">
          <cell r="FS3660"/>
        </row>
        <row r="3661">
          <cell r="FS3661"/>
        </row>
        <row r="3662">
          <cell r="FS3662"/>
        </row>
        <row r="3663">
          <cell r="FS3663"/>
        </row>
        <row r="3664">
          <cell r="FS3664"/>
        </row>
        <row r="3665">
          <cell r="FS3665"/>
        </row>
        <row r="3666">
          <cell r="FS3666"/>
        </row>
        <row r="3667">
          <cell r="FS3667"/>
        </row>
        <row r="3668">
          <cell r="FS3668"/>
        </row>
        <row r="3669">
          <cell r="FS3669"/>
        </row>
        <row r="3670">
          <cell r="FS3670"/>
        </row>
        <row r="3671">
          <cell r="FS3671"/>
        </row>
        <row r="3672">
          <cell r="FS3672"/>
        </row>
        <row r="3673">
          <cell r="FS3673"/>
        </row>
        <row r="3674">
          <cell r="FS3674"/>
        </row>
        <row r="3675">
          <cell r="FS3675"/>
        </row>
        <row r="3676">
          <cell r="FS3676"/>
        </row>
        <row r="3677">
          <cell r="FS3677"/>
        </row>
        <row r="3678">
          <cell r="FS3678"/>
        </row>
        <row r="3679">
          <cell r="FS3679"/>
        </row>
        <row r="3680">
          <cell r="FS3680"/>
        </row>
        <row r="3681">
          <cell r="FS3681"/>
        </row>
        <row r="3682">
          <cell r="FS3682"/>
        </row>
        <row r="3683">
          <cell r="FS3683"/>
        </row>
        <row r="3684">
          <cell r="FS3684"/>
        </row>
        <row r="3685">
          <cell r="FS3685"/>
        </row>
        <row r="3686">
          <cell r="FS3686"/>
        </row>
        <row r="3687">
          <cell r="FS3687"/>
        </row>
        <row r="3688">
          <cell r="FS3688"/>
        </row>
        <row r="3689">
          <cell r="FS3689"/>
        </row>
        <row r="3690">
          <cell r="FS3690"/>
        </row>
        <row r="3691">
          <cell r="FS3691"/>
        </row>
        <row r="3692">
          <cell r="FS3692"/>
        </row>
        <row r="3693">
          <cell r="FS3693"/>
        </row>
        <row r="3694">
          <cell r="FS3694"/>
        </row>
        <row r="3695">
          <cell r="FS3695"/>
        </row>
        <row r="3696">
          <cell r="FS3696"/>
        </row>
        <row r="3697">
          <cell r="FS3697"/>
        </row>
        <row r="3698">
          <cell r="FS3698"/>
        </row>
        <row r="3699">
          <cell r="FS3699"/>
        </row>
        <row r="3700">
          <cell r="FS3700"/>
        </row>
        <row r="3701">
          <cell r="FS3701"/>
        </row>
        <row r="3702">
          <cell r="FS3702"/>
        </row>
        <row r="3703">
          <cell r="FS3703"/>
        </row>
        <row r="3704">
          <cell r="FS3704"/>
        </row>
        <row r="3705">
          <cell r="FS3705"/>
        </row>
        <row r="3706">
          <cell r="FS3706"/>
        </row>
        <row r="3707">
          <cell r="FS3707"/>
        </row>
        <row r="3708">
          <cell r="FS3708"/>
        </row>
        <row r="3709">
          <cell r="FS3709"/>
        </row>
        <row r="3710">
          <cell r="FS3710"/>
        </row>
        <row r="3711">
          <cell r="FS3711"/>
        </row>
        <row r="3712">
          <cell r="FS3712"/>
        </row>
        <row r="3713">
          <cell r="FS3713"/>
        </row>
        <row r="3714">
          <cell r="FS3714"/>
        </row>
        <row r="3715">
          <cell r="FS3715"/>
        </row>
        <row r="3716">
          <cell r="FS3716"/>
        </row>
        <row r="3717">
          <cell r="FS3717"/>
        </row>
        <row r="3718">
          <cell r="FS3718"/>
        </row>
        <row r="3719">
          <cell r="FS3719"/>
        </row>
        <row r="3720">
          <cell r="FS3720"/>
        </row>
        <row r="3721">
          <cell r="FS3721"/>
        </row>
        <row r="3722">
          <cell r="FS3722"/>
        </row>
        <row r="3723">
          <cell r="FS3723"/>
        </row>
        <row r="3724">
          <cell r="FS3724"/>
        </row>
        <row r="3725">
          <cell r="FS3725"/>
        </row>
        <row r="3726">
          <cell r="FS3726"/>
        </row>
        <row r="3727">
          <cell r="FS3727"/>
        </row>
        <row r="3728">
          <cell r="FS3728"/>
        </row>
        <row r="3729">
          <cell r="FS3729"/>
        </row>
        <row r="3730">
          <cell r="FS3730"/>
        </row>
        <row r="3731">
          <cell r="FS3731"/>
        </row>
        <row r="3732">
          <cell r="FS3732"/>
        </row>
        <row r="3733">
          <cell r="FS3733"/>
        </row>
        <row r="3734">
          <cell r="FS3734"/>
        </row>
        <row r="3735">
          <cell r="FS3735"/>
        </row>
        <row r="3736">
          <cell r="FS3736"/>
        </row>
        <row r="3737">
          <cell r="FS3737"/>
        </row>
        <row r="3738">
          <cell r="FS3738"/>
        </row>
        <row r="3739">
          <cell r="FS3739"/>
        </row>
        <row r="3740">
          <cell r="FS3740"/>
        </row>
        <row r="3741">
          <cell r="FS3741"/>
        </row>
        <row r="3742">
          <cell r="FS3742"/>
        </row>
        <row r="3743">
          <cell r="FS3743"/>
        </row>
        <row r="3744">
          <cell r="FS3744"/>
        </row>
        <row r="3745">
          <cell r="FS3745"/>
        </row>
        <row r="3746">
          <cell r="FS3746"/>
        </row>
        <row r="3747">
          <cell r="FS3747"/>
        </row>
        <row r="3748">
          <cell r="FS3748"/>
        </row>
        <row r="3749">
          <cell r="FS3749"/>
        </row>
        <row r="3750">
          <cell r="FS3750"/>
        </row>
        <row r="3751">
          <cell r="FS3751"/>
        </row>
        <row r="3752">
          <cell r="FS3752"/>
        </row>
        <row r="3753">
          <cell r="FS3753"/>
        </row>
        <row r="3754">
          <cell r="FS3754"/>
        </row>
        <row r="3755">
          <cell r="FS3755"/>
        </row>
        <row r="3756">
          <cell r="FS3756"/>
        </row>
        <row r="3757">
          <cell r="FS3757"/>
        </row>
        <row r="3758">
          <cell r="FS3758"/>
        </row>
        <row r="3759">
          <cell r="FS3759"/>
        </row>
        <row r="3760">
          <cell r="FS3760"/>
        </row>
        <row r="3761">
          <cell r="FS3761"/>
        </row>
        <row r="3762">
          <cell r="FS3762"/>
        </row>
        <row r="3763">
          <cell r="FS3763"/>
        </row>
        <row r="3764">
          <cell r="FS3764"/>
        </row>
        <row r="3765">
          <cell r="FS3765"/>
        </row>
        <row r="3766">
          <cell r="FS3766"/>
        </row>
        <row r="3767">
          <cell r="FS3767"/>
        </row>
        <row r="3768">
          <cell r="FS3768"/>
        </row>
        <row r="3769">
          <cell r="FS3769"/>
        </row>
        <row r="3770">
          <cell r="FS3770"/>
        </row>
        <row r="3771">
          <cell r="FS3771"/>
        </row>
        <row r="3772">
          <cell r="FS3772"/>
        </row>
        <row r="3773">
          <cell r="FS3773"/>
        </row>
        <row r="3774">
          <cell r="FS3774"/>
        </row>
        <row r="3775">
          <cell r="FS3775"/>
        </row>
        <row r="3776">
          <cell r="FS3776"/>
        </row>
        <row r="3777">
          <cell r="FS3777"/>
        </row>
        <row r="3778">
          <cell r="FS3778"/>
        </row>
        <row r="3779">
          <cell r="FS3779"/>
        </row>
        <row r="3780">
          <cell r="FS3780"/>
        </row>
        <row r="3781">
          <cell r="FS3781"/>
        </row>
        <row r="3782">
          <cell r="FS3782"/>
        </row>
        <row r="3783">
          <cell r="FS3783"/>
        </row>
        <row r="3784">
          <cell r="FS3784"/>
        </row>
        <row r="3785">
          <cell r="FS3785"/>
        </row>
        <row r="3786">
          <cell r="FS3786"/>
        </row>
        <row r="3787">
          <cell r="FS3787"/>
        </row>
        <row r="3788">
          <cell r="FS3788"/>
        </row>
        <row r="3789">
          <cell r="FS3789"/>
        </row>
        <row r="3790">
          <cell r="FS3790"/>
        </row>
        <row r="3791">
          <cell r="FS3791"/>
        </row>
        <row r="3792">
          <cell r="FS3792"/>
        </row>
        <row r="3793">
          <cell r="FS3793"/>
        </row>
        <row r="3794">
          <cell r="FS3794"/>
        </row>
        <row r="3795">
          <cell r="FS3795"/>
        </row>
        <row r="3796">
          <cell r="FS3796"/>
        </row>
        <row r="3797">
          <cell r="FS3797"/>
        </row>
        <row r="3798">
          <cell r="FS3798"/>
        </row>
        <row r="3799">
          <cell r="FS3799"/>
        </row>
        <row r="3800">
          <cell r="FS3800"/>
        </row>
        <row r="3801">
          <cell r="FS3801"/>
        </row>
        <row r="3802">
          <cell r="FS3802"/>
        </row>
        <row r="3803">
          <cell r="FS3803"/>
        </row>
        <row r="3804">
          <cell r="FS3804"/>
        </row>
        <row r="3805">
          <cell r="FS3805"/>
        </row>
        <row r="3806">
          <cell r="FS3806"/>
        </row>
        <row r="3807">
          <cell r="FS3807"/>
        </row>
        <row r="3808">
          <cell r="FS3808"/>
        </row>
        <row r="3809">
          <cell r="FS3809"/>
        </row>
        <row r="3810">
          <cell r="FS3810"/>
        </row>
        <row r="3811">
          <cell r="FS3811"/>
        </row>
        <row r="3812">
          <cell r="FS3812"/>
        </row>
        <row r="3813">
          <cell r="FS3813"/>
        </row>
        <row r="3814">
          <cell r="FS3814"/>
        </row>
        <row r="3815">
          <cell r="FS3815"/>
        </row>
        <row r="3816">
          <cell r="FS3816"/>
        </row>
        <row r="3817">
          <cell r="FS3817"/>
        </row>
        <row r="3818">
          <cell r="FS3818"/>
        </row>
        <row r="3819">
          <cell r="FS3819"/>
        </row>
        <row r="3820">
          <cell r="FS3820"/>
        </row>
        <row r="3821">
          <cell r="FS3821"/>
        </row>
        <row r="3822">
          <cell r="FS3822"/>
        </row>
        <row r="3823">
          <cell r="FS3823"/>
        </row>
        <row r="3824">
          <cell r="FS3824"/>
        </row>
        <row r="3825">
          <cell r="FS3825"/>
        </row>
        <row r="3826">
          <cell r="FS3826"/>
        </row>
        <row r="3827">
          <cell r="FS3827"/>
        </row>
        <row r="3828">
          <cell r="FS3828"/>
        </row>
        <row r="3829">
          <cell r="FS3829"/>
        </row>
        <row r="3830">
          <cell r="FS3830"/>
        </row>
        <row r="3831">
          <cell r="FS3831"/>
        </row>
        <row r="3832">
          <cell r="FS3832"/>
        </row>
        <row r="3833">
          <cell r="FS3833"/>
        </row>
        <row r="3834">
          <cell r="FS3834"/>
        </row>
        <row r="3835">
          <cell r="FS3835"/>
        </row>
        <row r="3836">
          <cell r="FS3836"/>
        </row>
        <row r="3837">
          <cell r="FS3837"/>
        </row>
        <row r="3838">
          <cell r="FS3838"/>
        </row>
        <row r="3839">
          <cell r="FS3839"/>
        </row>
        <row r="3840">
          <cell r="FS3840"/>
        </row>
        <row r="3841">
          <cell r="FS3841"/>
        </row>
        <row r="3842">
          <cell r="FS3842"/>
        </row>
        <row r="3843">
          <cell r="FS3843"/>
        </row>
        <row r="3844">
          <cell r="FS3844"/>
        </row>
        <row r="3845">
          <cell r="FS3845"/>
        </row>
        <row r="3846">
          <cell r="FS3846"/>
        </row>
        <row r="3847">
          <cell r="FS3847"/>
        </row>
        <row r="3848">
          <cell r="FS3848"/>
        </row>
        <row r="3849">
          <cell r="FS3849"/>
        </row>
        <row r="3850">
          <cell r="FS3850"/>
        </row>
        <row r="3851">
          <cell r="FS3851"/>
        </row>
        <row r="3852">
          <cell r="FS3852"/>
        </row>
        <row r="3853">
          <cell r="FS3853"/>
        </row>
        <row r="3854">
          <cell r="FS3854"/>
        </row>
        <row r="3855">
          <cell r="FS3855"/>
        </row>
        <row r="3856">
          <cell r="FS3856"/>
        </row>
        <row r="3857">
          <cell r="FS3857"/>
        </row>
        <row r="3858">
          <cell r="FS3858"/>
        </row>
        <row r="3859">
          <cell r="FS3859"/>
        </row>
        <row r="3860">
          <cell r="FS3860"/>
        </row>
        <row r="3861">
          <cell r="FS3861"/>
        </row>
        <row r="3862">
          <cell r="FS3862"/>
        </row>
        <row r="3863">
          <cell r="FS3863"/>
        </row>
        <row r="3864">
          <cell r="FS3864"/>
        </row>
        <row r="3865">
          <cell r="FS3865"/>
        </row>
        <row r="3866">
          <cell r="FS3866"/>
        </row>
        <row r="3867">
          <cell r="FS3867"/>
        </row>
        <row r="3868">
          <cell r="FS3868"/>
        </row>
        <row r="3869">
          <cell r="FS3869"/>
        </row>
        <row r="3870">
          <cell r="FS3870"/>
        </row>
        <row r="3871">
          <cell r="FS3871"/>
        </row>
        <row r="3872">
          <cell r="FS3872"/>
        </row>
        <row r="3873">
          <cell r="FS3873"/>
        </row>
        <row r="3874">
          <cell r="FS3874"/>
        </row>
        <row r="3875">
          <cell r="FS3875"/>
        </row>
        <row r="3876">
          <cell r="FS3876"/>
        </row>
        <row r="3877">
          <cell r="FS3877"/>
        </row>
        <row r="3878">
          <cell r="FS3878"/>
        </row>
        <row r="3879">
          <cell r="FS3879"/>
        </row>
        <row r="3880">
          <cell r="FS3880"/>
        </row>
        <row r="3881">
          <cell r="FS3881"/>
        </row>
        <row r="3882">
          <cell r="FS3882"/>
        </row>
        <row r="3883">
          <cell r="FS3883"/>
        </row>
        <row r="3884">
          <cell r="FS3884"/>
        </row>
        <row r="3885">
          <cell r="FS3885"/>
        </row>
        <row r="3886">
          <cell r="FS3886"/>
        </row>
        <row r="3887">
          <cell r="FS3887"/>
        </row>
        <row r="3888">
          <cell r="FS3888"/>
        </row>
        <row r="3889">
          <cell r="FS3889"/>
        </row>
        <row r="3890">
          <cell r="FS3890"/>
        </row>
        <row r="3891">
          <cell r="FS3891"/>
        </row>
        <row r="3892">
          <cell r="FS3892"/>
        </row>
        <row r="3893">
          <cell r="FS3893"/>
        </row>
        <row r="3894">
          <cell r="FS3894"/>
        </row>
        <row r="3895">
          <cell r="FS3895"/>
        </row>
        <row r="3896">
          <cell r="FS3896"/>
        </row>
        <row r="3897">
          <cell r="FS3897"/>
        </row>
        <row r="3898">
          <cell r="FS3898"/>
        </row>
        <row r="3899">
          <cell r="FS3899"/>
        </row>
        <row r="3900">
          <cell r="FS3900"/>
        </row>
        <row r="3901">
          <cell r="FS3901"/>
        </row>
        <row r="3902">
          <cell r="FS3902"/>
        </row>
        <row r="3903">
          <cell r="FS3903"/>
        </row>
        <row r="3904">
          <cell r="FS3904"/>
        </row>
        <row r="3905">
          <cell r="FS3905"/>
        </row>
        <row r="3906">
          <cell r="FS3906"/>
        </row>
        <row r="3907">
          <cell r="FS3907"/>
        </row>
        <row r="3908">
          <cell r="FS3908"/>
        </row>
        <row r="3909">
          <cell r="FS3909"/>
        </row>
        <row r="3910">
          <cell r="FS3910"/>
        </row>
        <row r="3911">
          <cell r="FS3911"/>
        </row>
        <row r="3912">
          <cell r="FS3912"/>
        </row>
        <row r="3913">
          <cell r="FS3913"/>
        </row>
        <row r="3914">
          <cell r="FS3914"/>
        </row>
        <row r="3915">
          <cell r="FS3915"/>
        </row>
        <row r="3916">
          <cell r="FS3916"/>
        </row>
        <row r="3917">
          <cell r="FS3917"/>
        </row>
        <row r="3918">
          <cell r="FS3918"/>
        </row>
        <row r="3919">
          <cell r="FS3919"/>
        </row>
        <row r="3920">
          <cell r="FS3920"/>
        </row>
        <row r="3921">
          <cell r="FS3921"/>
        </row>
        <row r="3922">
          <cell r="FS3922"/>
        </row>
        <row r="3923">
          <cell r="FS3923"/>
        </row>
        <row r="3924">
          <cell r="FS3924"/>
        </row>
        <row r="3925">
          <cell r="FS3925"/>
        </row>
        <row r="3926">
          <cell r="FS3926"/>
        </row>
        <row r="3927">
          <cell r="FS3927"/>
        </row>
        <row r="3928">
          <cell r="FS3928"/>
        </row>
        <row r="3929">
          <cell r="FS3929"/>
        </row>
        <row r="3930">
          <cell r="FS3930"/>
        </row>
        <row r="3931">
          <cell r="FS3931"/>
        </row>
        <row r="3932">
          <cell r="FS3932"/>
        </row>
        <row r="3933">
          <cell r="FS3933"/>
        </row>
        <row r="3934">
          <cell r="FS3934"/>
        </row>
        <row r="3935">
          <cell r="FS3935"/>
        </row>
        <row r="3936">
          <cell r="FS3936"/>
        </row>
        <row r="3937">
          <cell r="FS3937"/>
        </row>
        <row r="3938">
          <cell r="FS3938"/>
        </row>
        <row r="3939">
          <cell r="FS3939"/>
        </row>
        <row r="3940">
          <cell r="FS3940"/>
        </row>
        <row r="3941">
          <cell r="FS3941"/>
        </row>
        <row r="3942">
          <cell r="FS3942"/>
        </row>
        <row r="3943">
          <cell r="FS3943"/>
        </row>
        <row r="3944">
          <cell r="FS3944"/>
        </row>
        <row r="3945">
          <cell r="FS3945"/>
        </row>
        <row r="3946">
          <cell r="FS3946"/>
        </row>
        <row r="3947">
          <cell r="FS3947"/>
        </row>
        <row r="3948">
          <cell r="FS3948"/>
        </row>
        <row r="3949">
          <cell r="FS3949"/>
        </row>
        <row r="3950">
          <cell r="FS3950"/>
        </row>
        <row r="3951">
          <cell r="FS3951"/>
        </row>
        <row r="3952">
          <cell r="FS3952"/>
        </row>
        <row r="3953">
          <cell r="FS3953"/>
        </row>
        <row r="3954">
          <cell r="FS3954"/>
        </row>
        <row r="3955">
          <cell r="FS3955"/>
        </row>
        <row r="3956">
          <cell r="FS3956"/>
        </row>
        <row r="3957">
          <cell r="FS3957"/>
        </row>
        <row r="3958">
          <cell r="FS3958"/>
        </row>
        <row r="3959">
          <cell r="FS3959"/>
        </row>
        <row r="3960">
          <cell r="FS3960"/>
        </row>
        <row r="3961">
          <cell r="FS3961"/>
        </row>
        <row r="3962">
          <cell r="FS3962"/>
        </row>
        <row r="3963">
          <cell r="FS3963"/>
        </row>
        <row r="3964">
          <cell r="FS3964"/>
        </row>
        <row r="3965">
          <cell r="FS3965"/>
        </row>
        <row r="3966">
          <cell r="FS3966"/>
        </row>
        <row r="3967">
          <cell r="FS3967"/>
        </row>
        <row r="3968">
          <cell r="FS3968"/>
        </row>
        <row r="3969">
          <cell r="FS3969"/>
        </row>
        <row r="3970">
          <cell r="FS3970"/>
        </row>
        <row r="3971">
          <cell r="FS3971"/>
        </row>
        <row r="3972">
          <cell r="FS3972"/>
        </row>
        <row r="3973">
          <cell r="FS3973"/>
        </row>
        <row r="3974">
          <cell r="FS3974"/>
        </row>
        <row r="3975">
          <cell r="FS3975"/>
        </row>
        <row r="3976">
          <cell r="FS3976"/>
        </row>
        <row r="3977">
          <cell r="FS3977"/>
        </row>
        <row r="3978">
          <cell r="FS3978"/>
        </row>
        <row r="3979">
          <cell r="FS3979"/>
        </row>
        <row r="3980">
          <cell r="FS3980"/>
        </row>
        <row r="3981">
          <cell r="FS3981"/>
        </row>
        <row r="3982">
          <cell r="FS3982"/>
        </row>
        <row r="3983">
          <cell r="FS3983"/>
        </row>
        <row r="3984">
          <cell r="FS3984"/>
        </row>
        <row r="3985">
          <cell r="FS3985"/>
        </row>
        <row r="3986">
          <cell r="FS3986"/>
        </row>
        <row r="3987">
          <cell r="FS3987"/>
        </row>
        <row r="3988">
          <cell r="FS3988"/>
        </row>
        <row r="3989">
          <cell r="FS3989"/>
        </row>
        <row r="3990">
          <cell r="FS3990"/>
        </row>
        <row r="3991">
          <cell r="FS3991"/>
        </row>
        <row r="3992">
          <cell r="FS3992"/>
        </row>
        <row r="3993">
          <cell r="FS3993"/>
        </row>
        <row r="3994">
          <cell r="FS3994"/>
        </row>
        <row r="3995">
          <cell r="FS3995"/>
        </row>
        <row r="3996">
          <cell r="FS3996"/>
        </row>
        <row r="3997">
          <cell r="FS3997"/>
        </row>
        <row r="3998">
          <cell r="FS3998"/>
        </row>
        <row r="3999">
          <cell r="FS3999"/>
        </row>
        <row r="4000">
          <cell r="FS4000"/>
        </row>
        <row r="4001">
          <cell r="FS4001"/>
        </row>
        <row r="4002">
          <cell r="FS4002"/>
        </row>
        <row r="4003">
          <cell r="FS4003"/>
        </row>
        <row r="4004">
          <cell r="FS4004"/>
        </row>
        <row r="4005">
          <cell r="FS4005"/>
        </row>
        <row r="4006">
          <cell r="FS4006"/>
        </row>
        <row r="4007">
          <cell r="FS4007"/>
        </row>
        <row r="4008">
          <cell r="FS4008"/>
        </row>
        <row r="4009">
          <cell r="FS4009"/>
        </row>
        <row r="4010">
          <cell r="FS4010"/>
        </row>
        <row r="4011">
          <cell r="FS4011"/>
        </row>
        <row r="4012">
          <cell r="FS4012"/>
        </row>
        <row r="4013">
          <cell r="FS4013"/>
        </row>
        <row r="4014">
          <cell r="FS4014"/>
        </row>
        <row r="4015">
          <cell r="FS4015"/>
        </row>
        <row r="4016">
          <cell r="FS4016"/>
        </row>
        <row r="4017">
          <cell r="FS4017"/>
        </row>
        <row r="4018">
          <cell r="FS4018"/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eanerandgreener.org/resources/pollutioncalculat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/>
    <pageSetUpPr fitToPage="1"/>
  </sheetPr>
  <dimension ref="A1:AL129"/>
  <sheetViews>
    <sheetView tabSelected="1" zoomScale="140" zoomScaleNormal="140" workbookViewId="0">
      <pane xSplit="4" ySplit="4" topLeftCell="P5" activePane="bottomRight" state="frozen"/>
      <selection pane="topRight" activeCell="E1" sqref="E1"/>
      <selection pane="bottomLeft" activeCell="A5" sqref="A5"/>
      <selection pane="bottomRight" activeCell="B3" sqref="B3"/>
    </sheetView>
  </sheetViews>
  <sheetFormatPr defaultColWidth="8.86328125" defaultRowHeight="10.5" x14ac:dyDescent="0.35"/>
  <cols>
    <col min="1" max="1" width="12" style="1" customWidth="1"/>
    <col min="2" max="2" width="9.59765625" style="1" customWidth="1"/>
    <col min="3" max="3" width="5.59765625" style="1" customWidth="1"/>
    <col min="4" max="4" width="28.3984375" style="1" bestFit="1" customWidth="1"/>
    <col min="5" max="5" width="13" style="1" customWidth="1"/>
    <col min="6" max="7" width="13.3984375" style="1" customWidth="1"/>
    <col min="8" max="8" width="8.1328125" style="1" customWidth="1"/>
    <col min="9" max="12" width="9.3984375" style="1" customWidth="1"/>
    <col min="13" max="13" width="9.265625" style="1" customWidth="1"/>
    <col min="14" max="16" width="6" style="1" customWidth="1"/>
    <col min="17" max="18" width="12.265625" style="1" customWidth="1"/>
    <col min="19" max="19" width="9.59765625" style="2" customWidth="1"/>
    <col min="20" max="20" width="9.59765625" style="1" customWidth="1"/>
    <col min="21" max="21" width="8.1328125" style="3" customWidth="1"/>
    <col min="22" max="23" width="8.1328125" style="4" customWidth="1"/>
    <col min="24" max="24" width="10.3984375" style="1" customWidth="1"/>
    <col min="25" max="25" width="8" style="1" customWidth="1"/>
    <col min="26" max="26" width="7.73046875" style="1" customWidth="1"/>
    <col min="27" max="28" width="8.86328125" style="1"/>
    <col min="29" max="29" width="8.3984375" style="1" customWidth="1"/>
    <col min="30" max="30" width="7.1328125" style="1" customWidth="1"/>
    <col min="31" max="32" width="8.3984375" style="1" customWidth="1"/>
    <col min="33" max="34" width="8.86328125" style="1"/>
    <col min="35" max="35" width="9.86328125" style="1" customWidth="1"/>
    <col min="36" max="36" width="7" style="1" customWidth="1"/>
    <col min="37" max="16384" width="8.86328125" style="1"/>
  </cols>
  <sheetData>
    <row r="1" spans="1:38" x14ac:dyDescent="0.35">
      <c r="A1" s="1" t="s">
        <v>0</v>
      </c>
    </row>
    <row r="3" spans="1:38" s="15" customFormat="1" ht="33.75" customHeight="1" x14ac:dyDescent="0.3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8" t="s">
        <v>17</v>
      </c>
      <c r="R3" s="7" t="s">
        <v>18</v>
      </c>
      <c r="S3" s="9" t="s">
        <v>19</v>
      </c>
      <c r="T3" s="7" t="s">
        <v>20</v>
      </c>
      <c r="U3" s="10" t="s">
        <v>21</v>
      </c>
      <c r="V3" s="11" t="s">
        <v>22</v>
      </c>
      <c r="W3" s="11" t="s">
        <v>23</v>
      </c>
      <c r="X3" s="12" t="s">
        <v>24</v>
      </c>
      <c r="Y3" s="13" t="s">
        <v>25</v>
      </c>
      <c r="Z3" s="13"/>
      <c r="AA3" s="7" t="s">
        <v>26</v>
      </c>
      <c r="AB3" s="12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14" t="s">
        <v>33</v>
      </c>
      <c r="AI3" s="7" t="s">
        <v>34</v>
      </c>
      <c r="AJ3" s="12" t="s">
        <v>35</v>
      </c>
      <c r="AK3" s="7" t="s">
        <v>36</v>
      </c>
      <c r="AL3" s="7" t="s">
        <v>37</v>
      </c>
    </row>
    <row r="4" spans="1:38" s="30" customFormat="1" ht="38.1" customHeight="1" x14ac:dyDescent="0.35">
      <c r="A4" s="16" t="s">
        <v>38</v>
      </c>
      <c r="B4" s="17" t="s">
        <v>39</v>
      </c>
      <c r="C4" s="18"/>
      <c r="D4" s="16"/>
      <c r="E4" s="16"/>
      <c r="F4" s="19"/>
      <c r="G4" s="19"/>
      <c r="H4" s="16"/>
      <c r="I4" s="16"/>
      <c r="J4" s="16"/>
      <c r="K4" s="16"/>
      <c r="L4" s="16"/>
      <c r="M4" s="17" t="s">
        <v>40</v>
      </c>
      <c r="N4" s="16"/>
      <c r="O4" s="16"/>
      <c r="P4" s="16"/>
      <c r="Q4" s="16"/>
      <c r="R4" s="16"/>
      <c r="S4" s="20"/>
      <c r="T4" s="16"/>
      <c r="U4" s="21"/>
      <c r="V4" s="22"/>
      <c r="W4" s="22"/>
      <c r="X4" s="23"/>
      <c r="Y4" s="24" t="s">
        <v>41</v>
      </c>
      <c r="Z4" s="24" t="s">
        <v>42</v>
      </c>
      <c r="AA4" s="23"/>
      <c r="AB4" s="23"/>
      <c r="AC4" s="23"/>
      <c r="AD4" s="23"/>
      <c r="AE4" s="23"/>
      <c r="AF4" s="25"/>
      <c r="AG4" s="26" t="s">
        <v>43</v>
      </c>
      <c r="AH4" s="26" t="s">
        <v>43</v>
      </c>
      <c r="AI4" s="27" t="s">
        <v>44</v>
      </c>
      <c r="AJ4" s="28" t="s">
        <v>45</v>
      </c>
      <c r="AK4" s="28" t="s">
        <v>46</v>
      </c>
      <c r="AL4" s="29"/>
    </row>
    <row r="5" spans="1:38" s="15" customFormat="1" ht="11.25" customHeight="1" x14ac:dyDescent="0.35">
      <c r="A5" s="31" t="s">
        <v>47</v>
      </c>
      <c r="B5" s="32" t="s">
        <v>48</v>
      </c>
      <c r="C5" s="33">
        <v>2007</v>
      </c>
      <c r="D5" s="34" t="str">
        <f>CONCATENATE(F5," ",E5)</f>
        <v>B Medical RCW 50 EG</v>
      </c>
      <c r="E5" s="35" t="s">
        <v>49</v>
      </c>
      <c r="F5" s="36" t="s">
        <v>50</v>
      </c>
      <c r="G5" s="36" t="s">
        <v>51</v>
      </c>
      <c r="H5" s="37">
        <v>59</v>
      </c>
      <c r="I5" s="38">
        <v>24</v>
      </c>
      <c r="J5" s="38"/>
      <c r="K5" s="38"/>
      <c r="L5" s="38"/>
      <c r="M5" s="39">
        <v>2029.61</v>
      </c>
      <c r="N5" s="40" t="s">
        <v>52</v>
      </c>
      <c r="O5" s="41"/>
      <c r="P5" s="42" t="str">
        <f>N5</f>
        <v>$</v>
      </c>
      <c r="Q5" s="43">
        <f t="shared" ref="Q5:Q52" si="0">IF(N5="$",M5, (M5*EuroExchangeRate))</f>
        <v>2029.61</v>
      </c>
      <c r="R5" s="44"/>
      <c r="S5" s="45">
        <f ca="1">IFERROR(VLOOKUP(B5,[1]Parts!$B:$E,4,FALSE),0)</f>
        <v>61.46</v>
      </c>
      <c r="T5" s="46">
        <f ca="1">IF(N5="$",S5, (S5*EuroExchangeRate))</f>
        <v>61.46</v>
      </c>
      <c r="U5" s="47">
        <f>Q5/I5</f>
        <v>84.567083333333329</v>
      </c>
      <c r="V5" s="48">
        <v>43</v>
      </c>
      <c r="W5" s="48"/>
      <c r="X5" s="49">
        <v>3.5</v>
      </c>
      <c r="Y5" s="36"/>
      <c r="Z5" s="36">
        <v>0.54</v>
      </c>
      <c r="AA5" s="38">
        <v>4.4000000000000004</v>
      </c>
      <c r="AB5" s="50"/>
      <c r="AC5" s="51">
        <f>IF(A5="Gas",(Z5*LPGasCost*'[1]Country Input'!$C$57)+(X5*ElectricityCost*'[1]Country Input'!$C$58),IF(A5="Freezer",(X5*ElectricityCost),IF(A5="Kerosene",(Y5*KeroseneCost*'[1]Country Input'!$C$57)+(X5*ElectricityCost*'[1]Country Input'!$C$58),IF(A5="ILR",(X5*ElectricityCost),IF(A5="WICR FR",(X5*ElectricityCost),0)))))</f>
        <v>0.98820000000000008</v>
      </c>
      <c r="AD5" s="52">
        <f t="shared" ref="AD5:AD68" si="1">IF(AC5="","",(AC5*365))</f>
        <v>360.69300000000004</v>
      </c>
      <c r="AE5" s="53">
        <f t="shared" ref="AE5:AE68" si="2">IF(AD5="","",AD5/I5)</f>
        <v>15.028875000000001</v>
      </c>
      <c r="AF5" s="54" t="s">
        <v>53</v>
      </c>
      <c r="AG5" s="55"/>
      <c r="AH5" s="55"/>
      <c r="AI5" s="55" t="str">
        <f t="shared" ref="AI5:AI68" si="3">IF(AJ5="","N/A",(E5&amp;" Review"))</f>
        <v>N/A</v>
      </c>
      <c r="AJ5" s="56"/>
      <c r="AK5" s="56">
        <f t="shared" ref="AK5:AK68" si="4">IF(W5="",IF(V5="","",V5),(W5&amp;" to "&amp;V5))</f>
        <v>43</v>
      </c>
      <c r="AL5" s="57">
        <f ca="1">[1]Calculations!U5</f>
        <v>418.69300000000004</v>
      </c>
    </row>
    <row r="6" spans="1:38" s="15" customFormat="1" ht="11.25" customHeight="1" x14ac:dyDescent="0.35">
      <c r="A6" s="58" t="s">
        <v>47</v>
      </c>
      <c r="B6" s="59" t="s">
        <v>54</v>
      </c>
      <c r="C6" s="60">
        <v>2007</v>
      </c>
      <c r="D6" s="55" t="str">
        <f t="shared" ref="D6:D107" si="5">CONCATENATE(F6," ",E6)</f>
        <v>Sibir V 170 GE</v>
      </c>
      <c r="E6" s="61" t="s">
        <v>55</v>
      </c>
      <c r="F6" s="62" t="s">
        <v>56</v>
      </c>
      <c r="G6" s="62" t="s">
        <v>51</v>
      </c>
      <c r="H6" s="63">
        <v>86</v>
      </c>
      <c r="I6" s="64">
        <v>55</v>
      </c>
      <c r="J6" s="64"/>
      <c r="K6" s="64"/>
      <c r="L6" s="64"/>
      <c r="M6" s="65">
        <v>1621.71</v>
      </c>
      <c r="N6" s="66" t="s">
        <v>52</v>
      </c>
      <c r="O6" s="67"/>
      <c r="P6" s="68" t="str">
        <f t="shared" ref="P6:P7" si="6">N6</f>
        <v>$</v>
      </c>
      <c r="Q6" s="69">
        <f t="shared" si="0"/>
        <v>1621.71</v>
      </c>
      <c r="R6" s="70"/>
      <c r="S6" s="71">
        <f ca="1">IFERROR(VLOOKUP(B6,[1]Parts!$B:$E,4,FALSE),0)</f>
        <v>113.8</v>
      </c>
      <c r="T6" s="72">
        <f ca="1">IF(N6="$",S6, (S6*EuroExchangeRate))</f>
        <v>113.8</v>
      </c>
      <c r="U6" s="73">
        <f>Q6/I6</f>
        <v>29.485636363636363</v>
      </c>
      <c r="V6" s="74">
        <v>43</v>
      </c>
      <c r="W6" s="74"/>
      <c r="X6" s="75">
        <v>8.3000000000000007</v>
      </c>
      <c r="Y6" s="76"/>
      <c r="Z6" s="76">
        <v>0.8</v>
      </c>
      <c r="AA6" s="77">
        <v>1.5</v>
      </c>
      <c r="AB6" s="78"/>
      <c r="AC6" s="79">
        <f>IF(A6="Gas",(Z6*LPGasCost*'[1]Country Input'!$C$57)+(X6*ElectricityCost*'[1]Country Input'!$C$58),IF(A6="Freezer",(X6*ElectricityCost),IF(A6="Kerosene",(Y6*KeroseneCost*'[1]Country Input'!$C$57)+(X6*ElectricityCost*'[1]Country Input'!$C$58),IF(A6="ILR",(X6*ElectricityCost),IF(A6="WICR FR",(X6*ElectricityCost),0)))))</f>
        <v>1.4640000000000002</v>
      </c>
      <c r="AD6" s="80">
        <f t="shared" si="1"/>
        <v>534.36</v>
      </c>
      <c r="AE6" s="81">
        <f t="shared" si="2"/>
        <v>9.7156363636363636</v>
      </c>
      <c r="AF6" s="82" t="s">
        <v>57</v>
      </c>
      <c r="AG6" s="55"/>
      <c r="AH6" s="55"/>
      <c r="AI6" s="55" t="str">
        <f t="shared" si="3"/>
        <v>N/A</v>
      </c>
      <c r="AJ6" s="56"/>
      <c r="AK6" s="56">
        <f t="shared" si="4"/>
        <v>43</v>
      </c>
      <c r="AL6" s="83">
        <f ca="1">[1]Calculations!U6</f>
        <v>592.36</v>
      </c>
    </row>
    <row r="7" spans="1:38" s="15" customFormat="1" ht="11.25" customHeight="1" x14ac:dyDescent="0.35">
      <c r="A7" s="84" t="s">
        <v>47</v>
      </c>
      <c r="B7" s="85" t="s">
        <v>58</v>
      </c>
      <c r="C7" s="86">
        <v>2007</v>
      </c>
      <c r="D7" s="87" t="str">
        <f t="shared" si="5"/>
        <v xml:space="preserve">Sibir V 110 GE </v>
      </c>
      <c r="E7" s="88" t="s">
        <v>59</v>
      </c>
      <c r="F7" s="89" t="s">
        <v>56</v>
      </c>
      <c r="G7" s="89" t="s">
        <v>51</v>
      </c>
      <c r="H7" s="90">
        <v>70</v>
      </c>
      <c r="I7" s="91">
        <v>17</v>
      </c>
      <c r="J7" s="92"/>
      <c r="K7" s="92"/>
      <c r="L7" s="92"/>
      <c r="M7" s="93">
        <v>1461.43</v>
      </c>
      <c r="N7" s="94" t="s">
        <v>52</v>
      </c>
      <c r="O7" s="95"/>
      <c r="P7" s="96" t="str">
        <f t="shared" si="6"/>
        <v>$</v>
      </c>
      <c r="Q7" s="69">
        <f t="shared" si="0"/>
        <v>1461.43</v>
      </c>
      <c r="R7" s="70"/>
      <c r="S7" s="97">
        <f ca="1">IFERROR(VLOOKUP(B7,[1]Parts!$B:$E,4,FALSE),0)</f>
        <v>114.68</v>
      </c>
      <c r="T7" s="98">
        <f ca="1">IF(N7="$",S7, (S7*EuroExchangeRate))</f>
        <v>114.68</v>
      </c>
      <c r="U7" s="99">
        <f>Q7/I7</f>
        <v>85.966470588235296</v>
      </c>
      <c r="V7" s="100"/>
      <c r="W7" s="101"/>
      <c r="X7" s="102"/>
      <c r="Y7" s="103"/>
      <c r="Z7" s="103">
        <v>0.5</v>
      </c>
      <c r="AA7" s="104">
        <v>1.4</v>
      </c>
      <c r="AB7" s="105"/>
      <c r="AC7" s="106">
        <f>IF(A7="Gas",(Z7*LPGasCost*'[1]Country Input'!$C$57)+(X7*ElectricityCost*'[1]Country Input'!$C$58),IF(A7="Freezer",(X7*ElectricityCost),IF(A7="Kerosene",(Y7*KeroseneCost*'[1]Country Input'!$C$57)+(X7*ElectricityCost*'[1]Country Input'!$C$58),IF(A7="ILR",(X7*ElectricityCost),IF(A7="WICR FR",(X7*ElectricityCost),0)))))</f>
        <v>0.91500000000000004</v>
      </c>
      <c r="AD7" s="107">
        <f t="shared" si="1"/>
        <v>333.97500000000002</v>
      </c>
      <c r="AE7" s="108">
        <f t="shared" si="2"/>
        <v>19.64558823529412</v>
      </c>
      <c r="AF7" s="109"/>
      <c r="AG7" s="87"/>
      <c r="AH7" s="87"/>
      <c r="AI7" s="87" t="str">
        <f t="shared" si="3"/>
        <v>N/A</v>
      </c>
      <c r="AJ7" s="110"/>
      <c r="AK7" s="110" t="str">
        <f t="shared" si="4"/>
        <v/>
      </c>
      <c r="AL7" s="111">
        <f ca="1">[1]Calculations!U7</f>
        <v>391.97500000000002</v>
      </c>
    </row>
    <row r="8" spans="1:38" s="15" customFormat="1" ht="11.25" customHeight="1" x14ac:dyDescent="0.35">
      <c r="A8" s="31" t="s">
        <v>60</v>
      </c>
      <c r="B8" s="112" t="s">
        <v>61</v>
      </c>
      <c r="C8" s="33">
        <v>2009</v>
      </c>
      <c r="D8" s="34" t="str">
        <f t="shared" si="5"/>
        <v>Haier HBD 116*</v>
      </c>
      <c r="E8" s="113" t="s">
        <v>62</v>
      </c>
      <c r="F8" s="114" t="s">
        <v>63</v>
      </c>
      <c r="G8" s="115" t="s">
        <v>64</v>
      </c>
      <c r="H8" s="116">
        <v>79</v>
      </c>
      <c r="I8" s="38">
        <v>0</v>
      </c>
      <c r="J8" s="117">
        <v>121</v>
      </c>
      <c r="K8" s="38">
        <v>12</v>
      </c>
      <c r="L8" s="38" t="s">
        <v>65</v>
      </c>
      <c r="M8" s="39">
        <v>474.64</v>
      </c>
      <c r="N8" s="40" t="s">
        <v>52</v>
      </c>
      <c r="O8" s="118">
        <v>410</v>
      </c>
      <c r="P8" s="119" t="s">
        <v>52</v>
      </c>
      <c r="Q8" s="44">
        <f t="shared" si="0"/>
        <v>474.64</v>
      </c>
      <c r="R8" s="44"/>
      <c r="S8" s="45">
        <f ca="1">IFERROR(VLOOKUP(B8,[1]Parts!$B:$E,4,FALSE),0)</f>
        <v>120.07333333333334</v>
      </c>
      <c r="T8" s="46">
        <f t="shared" ref="T8:T89" ca="1" si="7">IF(P8="$",S8, (S8*EuroExchangeRate))</f>
        <v>120.07333333333334</v>
      </c>
      <c r="U8" s="120"/>
      <c r="V8" s="121">
        <v>43</v>
      </c>
      <c r="W8" s="121"/>
      <c r="X8" s="49">
        <v>0.38</v>
      </c>
      <c r="Y8" s="36"/>
      <c r="Z8" s="36"/>
      <c r="AA8" s="122">
        <v>2.5</v>
      </c>
      <c r="AB8" s="123"/>
      <c r="AC8" s="51">
        <f>IF(A8="Gas",(Z8*LPGasCost*'[1]Country Input'!$C$57)+(X8*ElectricityCost*'[1]Country Input'!$C$58),IF(A8="Freezer",(X8*ElectricityCost),IF(A8="Kerosene",(Y8*KeroseneCost*'[1]Country Input'!$C$57)+(X8*ElectricityCost*'[1]Country Input'!$C$58),IF(A8="ILR",(X8*ElectricityCost),IF(A8="WICR FR",(X8*ElectricityCost),0)))))</f>
        <v>7.6000000000000012E-2</v>
      </c>
      <c r="AD8" s="44">
        <f t="shared" si="1"/>
        <v>27.740000000000006</v>
      </c>
      <c r="AE8" s="54">
        <f>IF(AD8="","",AD8/J8)</f>
        <v>0.22925619834710748</v>
      </c>
      <c r="AF8" s="54" t="s">
        <v>66</v>
      </c>
      <c r="AG8" s="34"/>
      <c r="AH8" s="34"/>
      <c r="AI8" s="34" t="str">
        <f t="shared" si="3"/>
        <v>HBD 116* Review</v>
      </c>
      <c r="AJ8" s="124" t="s">
        <v>67</v>
      </c>
      <c r="AK8" s="125">
        <f t="shared" si="4"/>
        <v>43</v>
      </c>
      <c r="AL8" s="57">
        <f ca="1">[1]Calculations!U8</f>
        <v>146.40666666666667</v>
      </c>
    </row>
    <row r="9" spans="1:38" s="15" customFormat="1" ht="11.25" customHeight="1" x14ac:dyDescent="0.35">
      <c r="A9" s="58" t="s">
        <v>60</v>
      </c>
      <c r="B9" s="126" t="s">
        <v>68</v>
      </c>
      <c r="C9" s="60">
        <v>2009</v>
      </c>
      <c r="D9" s="55" t="str">
        <f t="shared" si="5"/>
        <v>Haier HBD 286*</v>
      </c>
      <c r="E9" s="61" t="s">
        <v>69</v>
      </c>
      <c r="F9" s="62" t="s">
        <v>63</v>
      </c>
      <c r="G9" s="127" t="s">
        <v>64</v>
      </c>
      <c r="H9" s="128">
        <v>79</v>
      </c>
      <c r="I9" s="129">
        <v>0</v>
      </c>
      <c r="J9" s="130">
        <v>298</v>
      </c>
      <c r="K9" s="64">
        <v>16.8</v>
      </c>
      <c r="L9" s="64" t="s">
        <v>70</v>
      </c>
      <c r="M9" s="65">
        <v>560</v>
      </c>
      <c r="N9" s="66" t="s">
        <v>52</v>
      </c>
      <c r="O9" s="131">
        <v>521</v>
      </c>
      <c r="P9" s="132" t="s">
        <v>52</v>
      </c>
      <c r="Q9" s="70">
        <f t="shared" si="0"/>
        <v>560</v>
      </c>
      <c r="R9" s="70"/>
      <c r="S9" s="71">
        <f ca="1">IFERROR(VLOOKUP(B9,[1]Parts!$B:$E,4,FALSE),0)</f>
        <v>130.27333333333334</v>
      </c>
      <c r="T9" s="72">
        <f t="shared" ca="1" si="7"/>
        <v>130.27333333333334</v>
      </c>
      <c r="U9" s="133"/>
      <c r="V9" s="134">
        <v>43</v>
      </c>
      <c r="W9" s="134"/>
      <c r="X9" s="75">
        <v>4.3600000000000003</v>
      </c>
      <c r="Y9" s="76"/>
      <c r="Z9" s="76"/>
      <c r="AA9" s="77">
        <v>4.0999999999999996</v>
      </c>
      <c r="AB9" s="135"/>
      <c r="AC9" s="79">
        <f>IF(A9="Gas",(Z9*LPGasCost*'[1]Country Input'!$C$57)+(X9*ElectricityCost*'[1]Country Input'!$C$58),IF(A9="Freezer",(X9*ElectricityCost),IF(A9="Kerosene",(Y9*KeroseneCost*'[1]Country Input'!$C$57)+(X9*ElectricityCost*'[1]Country Input'!$C$58),IF(A9="ILR",(X9*ElectricityCost),IF(A9="WICR FR",(X9*ElectricityCost),0)))))</f>
        <v>0.87200000000000011</v>
      </c>
      <c r="AD9" s="70">
        <f t="shared" si="1"/>
        <v>318.28000000000003</v>
      </c>
      <c r="AE9" s="82">
        <f t="shared" ref="AE9:AE17" si="8">IF(AD9="","",AD9/J9)</f>
        <v>1.0680536912751679</v>
      </c>
      <c r="AF9" s="82" t="s">
        <v>71</v>
      </c>
      <c r="AG9" s="55"/>
      <c r="AH9" s="55"/>
      <c r="AI9" s="55" t="str">
        <f t="shared" si="3"/>
        <v>HBD 286* Review</v>
      </c>
      <c r="AJ9" s="56" t="s">
        <v>72</v>
      </c>
      <c r="AK9" s="56">
        <f t="shared" si="4"/>
        <v>43</v>
      </c>
      <c r="AL9" s="83">
        <f ca="1">[1]Calculations!U9</f>
        <v>436.94666666666672</v>
      </c>
    </row>
    <row r="10" spans="1:38" s="15" customFormat="1" ht="11.25" customHeight="1" x14ac:dyDescent="0.35">
      <c r="A10" s="58" t="s">
        <v>60</v>
      </c>
      <c r="B10" s="126" t="s">
        <v>73</v>
      </c>
      <c r="C10" s="60">
        <v>2011</v>
      </c>
      <c r="D10" s="55" t="str">
        <f t="shared" si="5"/>
        <v>Vestfrost MF 314*</v>
      </c>
      <c r="E10" s="61" t="s">
        <v>74</v>
      </c>
      <c r="F10" s="62" t="s">
        <v>75</v>
      </c>
      <c r="G10" s="127" t="s">
        <v>64</v>
      </c>
      <c r="H10" s="128">
        <v>108.5</v>
      </c>
      <c r="I10" s="129">
        <v>0</v>
      </c>
      <c r="J10" s="130">
        <v>281</v>
      </c>
      <c r="K10" s="64">
        <v>7.2</v>
      </c>
      <c r="L10" s="64" t="s">
        <v>76</v>
      </c>
      <c r="M10" s="65">
        <v>563.69000000000005</v>
      </c>
      <c r="N10" s="66" t="s">
        <v>52</v>
      </c>
      <c r="O10" s="131">
        <v>573</v>
      </c>
      <c r="P10" s="132" t="s">
        <v>77</v>
      </c>
      <c r="Q10" s="70">
        <f t="shared" si="0"/>
        <v>563.69000000000005</v>
      </c>
      <c r="R10" s="70"/>
      <c r="S10" s="71">
        <f ca="1">IFERROR(VLOOKUP(B10,[1]Parts!$B:$E,4,FALSE),0)</f>
        <v>239.15999999999997</v>
      </c>
      <c r="T10" s="72">
        <f t="shared" ca="1" si="7"/>
        <v>260.68439999999998</v>
      </c>
      <c r="U10" s="133"/>
      <c r="V10" s="134">
        <v>43</v>
      </c>
      <c r="W10" s="134"/>
      <c r="X10" s="75">
        <v>4.2300000000000004</v>
      </c>
      <c r="Y10" s="76"/>
      <c r="Z10" s="76"/>
      <c r="AA10" s="77">
        <v>4</v>
      </c>
      <c r="AB10" s="135"/>
      <c r="AC10" s="79">
        <f>IF(A10="Gas",(Z10*LPGasCost*'[1]Country Input'!$C$57)+(X10*ElectricityCost*'[1]Country Input'!$C$58),IF(A10="Freezer",(X10*ElectricityCost),IF(A10="Kerosene",(Y10*KeroseneCost*'[1]Country Input'!$C$57)+(X10*ElectricityCost*'[1]Country Input'!$C$58),IF(A10="ILR",(X10*ElectricityCost),IF(A10="WICR FR",(X10*ElectricityCost),0)))))</f>
        <v>0.84600000000000009</v>
      </c>
      <c r="AD10" s="70">
        <f t="shared" si="1"/>
        <v>308.79000000000002</v>
      </c>
      <c r="AE10" s="82">
        <f t="shared" si="8"/>
        <v>1.098896797153025</v>
      </c>
      <c r="AF10" s="82" t="s">
        <v>78</v>
      </c>
      <c r="AG10" s="55"/>
      <c r="AH10" s="55"/>
      <c r="AI10" s="55" t="str">
        <f t="shared" si="3"/>
        <v>MF 314* Review</v>
      </c>
      <c r="AJ10" s="56" t="s">
        <v>79</v>
      </c>
      <c r="AK10" s="56">
        <f t="shared" si="4"/>
        <v>43</v>
      </c>
      <c r="AL10" s="83">
        <f ca="1">[1]Calculations!U10</f>
        <v>427.45666666666671</v>
      </c>
    </row>
    <row r="11" spans="1:38" s="15" customFormat="1" ht="11.25" customHeight="1" x14ac:dyDescent="0.35">
      <c r="A11" s="58" t="s">
        <v>60</v>
      </c>
      <c r="B11" s="126" t="s">
        <v>80</v>
      </c>
      <c r="C11" s="60">
        <v>2011</v>
      </c>
      <c r="D11" s="55" t="str">
        <f t="shared" si="5"/>
        <v>Vestfrost MF 114*</v>
      </c>
      <c r="E11" s="61" t="s">
        <v>81</v>
      </c>
      <c r="F11" s="62" t="s">
        <v>75</v>
      </c>
      <c r="G11" s="127" t="s">
        <v>64</v>
      </c>
      <c r="H11" s="128">
        <v>70</v>
      </c>
      <c r="I11" s="129">
        <v>0</v>
      </c>
      <c r="J11" s="130">
        <v>105</v>
      </c>
      <c r="K11" s="64">
        <v>7.2</v>
      </c>
      <c r="L11" s="64" t="s">
        <v>82</v>
      </c>
      <c r="M11" s="65">
        <v>422.51</v>
      </c>
      <c r="N11" s="66" t="s">
        <v>52</v>
      </c>
      <c r="O11" s="131">
        <v>421</v>
      </c>
      <c r="P11" s="132" t="s">
        <v>77</v>
      </c>
      <c r="Q11" s="70">
        <f t="shared" si="0"/>
        <v>422.51</v>
      </c>
      <c r="R11" s="70"/>
      <c r="S11" s="71">
        <f ca="1">IFERROR(VLOOKUP(B11,[1]Parts!$B:$E,4,FALSE),0)</f>
        <v>239.15999999999997</v>
      </c>
      <c r="T11" s="72">
        <f t="shared" ca="1" si="7"/>
        <v>260.68439999999998</v>
      </c>
      <c r="U11" s="133"/>
      <c r="V11" s="134">
        <v>43</v>
      </c>
      <c r="W11" s="134"/>
      <c r="X11" s="75">
        <v>2.2400000000000002</v>
      </c>
      <c r="Y11" s="76"/>
      <c r="Z11" s="76"/>
      <c r="AA11" s="77">
        <v>2.8</v>
      </c>
      <c r="AB11" s="135"/>
      <c r="AC11" s="79">
        <f>IF(A11="Gas",(Z11*LPGasCost*'[1]Country Input'!$C$57)+(X11*ElectricityCost*'[1]Country Input'!$C$58),IF(A11="Freezer",(X11*ElectricityCost),IF(A11="Kerosene",(Y11*KeroseneCost*'[1]Country Input'!$C$57)+(X11*ElectricityCost*'[1]Country Input'!$C$58),IF(A11="ILR",(X11*ElectricityCost),IF(A11="WICR FR",(X11*ElectricityCost),0)))))</f>
        <v>0.44800000000000006</v>
      </c>
      <c r="AD11" s="70">
        <f t="shared" si="1"/>
        <v>163.52000000000001</v>
      </c>
      <c r="AE11" s="82">
        <f t="shared" si="8"/>
        <v>1.5573333333333335</v>
      </c>
      <c r="AF11" s="82" t="s">
        <v>83</v>
      </c>
      <c r="AG11" s="55"/>
      <c r="AH11" s="55"/>
      <c r="AI11" s="55" t="str">
        <f t="shared" si="3"/>
        <v>MF 114* Review</v>
      </c>
      <c r="AJ11" s="56" t="s">
        <v>84</v>
      </c>
      <c r="AK11" s="56">
        <f t="shared" si="4"/>
        <v>43</v>
      </c>
      <c r="AL11" s="83">
        <f ca="1">[1]Calculations!U11</f>
        <v>282.18666666666667</v>
      </c>
    </row>
    <row r="12" spans="1:38" s="15" customFormat="1" ht="11.25" customHeight="1" x14ac:dyDescent="0.35">
      <c r="A12" s="58" t="s">
        <v>60</v>
      </c>
      <c r="B12" s="126" t="s">
        <v>85</v>
      </c>
      <c r="C12" s="60">
        <v>2011</v>
      </c>
      <c r="D12" s="55" t="str">
        <f t="shared" si="5"/>
        <v>Vestfrost MF 214*</v>
      </c>
      <c r="E12" s="61" t="s">
        <v>86</v>
      </c>
      <c r="F12" s="62" t="s">
        <v>75</v>
      </c>
      <c r="G12" s="127" t="s">
        <v>64</v>
      </c>
      <c r="H12" s="128">
        <v>96.3</v>
      </c>
      <c r="I12" s="129">
        <v>0</v>
      </c>
      <c r="J12" s="130">
        <v>171</v>
      </c>
      <c r="K12" s="64">
        <v>7.2</v>
      </c>
      <c r="L12" s="64" t="s">
        <v>87</v>
      </c>
      <c r="M12" s="65">
        <v>486.2</v>
      </c>
      <c r="N12" s="66" t="s">
        <v>52</v>
      </c>
      <c r="O12" s="131">
        <v>490</v>
      </c>
      <c r="P12" s="132" t="s">
        <v>77</v>
      </c>
      <c r="Q12" s="70">
        <f t="shared" si="0"/>
        <v>486.2</v>
      </c>
      <c r="R12" s="70"/>
      <c r="S12" s="71">
        <f ca="1">IFERROR(VLOOKUP(B12,[1]Parts!$B:$E,4,FALSE),0)</f>
        <v>239.14999999999998</v>
      </c>
      <c r="T12" s="72">
        <f t="shared" ca="1" si="7"/>
        <v>260.67349999999999</v>
      </c>
      <c r="U12" s="133"/>
      <c r="V12" s="134">
        <v>43</v>
      </c>
      <c r="W12" s="134"/>
      <c r="X12" s="75">
        <v>3</v>
      </c>
      <c r="Y12" s="76"/>
      <c r="Z12" s="76"/>
      <c r="AA12" s="77">
        <v>2.9</v>
      </c>
      <c r="AB12" s="135"/>
      <c r="AC12" s="79">
        <f>IF(A12="Gas",(Z12*LPGasCost*'[1]Country Input'!$C$57)+(X12*ElectricityCost*'[1]Country Input'!$C$58),IF(A12="Freezer",(X12*ElectricityCost),IF(A12="Kerosene",(Y12*KeroseneCost*'[1]Country Input'!$C$57)+(X12*ElectricityCost*'[1]Country Input'!$C$58),IF(A12="ILR",(X12*ElectricityCost),IF(A12="WICR FR",(X12*ElectricityCost),0)))))</f>
        <v>0.60000000000000009</v>
      </c>
      <c r="AD12" s="70">
        <f t="shared" si="1"/>
        <v>219.00000000000003</v>
      </c>
      <c r="AE12" s="82">
        <f t="shared" si="8"/>
        <v>1.2807017543859651</v>
      </c>
      <c r="AF12" s="82" t="s">
        <v>88</v>
      </c>
      <c r="AG12" s="55"/>
      <c r="AH12" s="55"/>
      <c r="AI12" s="55" t="str">
        <f t="shared" si="3"/>
        <v>MF 214* Review</v>
      </c>
      <c r="AJ12" s="56" t="s">
        <v>89</v>
      </c>
      <c r="AK12" s="56">
        <f t="shared" si="4"/>
        <v>43</v>
      </c>
      <c r="AL12" s="83">
        <f ca="1">[1]Calculations!U12</f>
        <v>337.66666666666669</v>
      </c>
    </row>
    <row r="13" spans="1:38" s="15" customFormat="1" ht="11.25" customHeight="1" x14ac:dyDescent="0.35">
      <c r="A13" s="136" t="s">
        <v>60</v>
      </c>
      <c r="B13" s="137" t="s">
        <v>90</v>
      </c>
      <c r="C13" s="138">
        <v>2009</v>
      </c>
      <c r="D13" s="55" t="str">
        <f t="shared" si="5"/>
        <v>B Medical TFW 800*</v>
      </c>
      <c r="E13" s="139" t="s">
        <v>91</v>
      </c>
      <c r="F13" s="140" t="s">
        <v>50</v>
      </c>
      <c r="G13" s="141" t="s">
        <v>64</v>
      </c>
      <c r="H13" s="142">
        <v>109</v>
      </c>
      <c r="I13" s="91">
        <v>0</v>
      </c>
      <c r="J13" s="143">
        <v>290</v>
      </c>
      <c r="K13" s="91">
        <v>36</v>
      </c>
      <c r="L13" s="91" t="s">
        <v>92</v>
      </c>
      <c r="M13" s="144">
        <v>3133.55</v>
      </c>
      <c r="N13" s="145" t="s">
        <v>52</v>
      </c>
      <c r="O13" s="146">
        <v>2579</v>
      </c>
      <c r="P13" s="147" t="s">
        <v>77</v>
      </c>
      <c r="Q13" s="82">
        <f t="shared" si="0"/>
        <v>3133.55</v>
      </c>
      <c r="R13" s="70"/>
      <c r="S13" s="71">
        <f ca="1">IFERROR(VLOOKUP(B13,[1]Parts!$B:$E,4,FALSE),0)</f>
        <v>359.45</v>
      </c>
      <c r="T13" s="148">
        <f t="shared" ca="1" si="7"/>
        <v>391.8005</v>
      </c>
      <c r="U13" s="133"/>
      <c r="V13" s="134">
        <v>43</v>
      </c>
      <c r="W13" s="134"/>
      <c r="X13" s="149">
        <v>3.35</v>
      </c>
      <c r="Y13" s="150"/>
      <c r="Z13" s="150"/>
      <c r="AA13" s="151" t="s">
        <v>93</v>
      </c>
      <c r="AB13" s="78"/>
      <c r="AC13" s="79">
        <f>IF(A13="Gas",(Z13*LPGasCost*'[1]Country Input'!$C$57)+(X13*ElectricityCost*'[1]Country Input'!$C$58),IF(A13="Freezer",(X13*ElectricityCost),IF(A13="Kerosene",(Y13*KeroseneCost*'[1]Country Input'!$C$57)+(X13*ElectricityCost*'[1]Country Input'!$C$58),IF(A13="ILR",(X13*ElectricityCost),IF(A13="WICR FR",(X13*ElectricityCost),0)))))</f>
        <v>0.67</v>
      </c>
      <c r="AD13" s="82">
        <f t="shared" si="1"/>
        <v>244.55</v>
      </c>
      <c r="AE13" s="82">
        <f t="shared" si="8"/>
        <v>0.84327586206896554</v>
      </c>
      <c r="AF13" s="82" t="s">
        <v>94</v>
      </c>
      <c r="AG13" s="55"/>
      <c r="AH13" s="55"/>
      <c r="AI13" s="55" t="str">
        <f t="shared" si="3"/>
        <v>TFW 800* Review</v>
      </c>
      <c r="AJ13" s="152" t="s">
        <v>95</v>
      </c>
      <c r="AK13" s="55">
        <f t="shared" si="4"/>
        <v>43</v>
      </c>
      <c r="AL13" s="83">
        <f ca="1">[1]Calculations!U13</f>
        <v>363.2166666666667</v>
      </c>
    </row>
    <row r="14" spans="1:38" s="15" customFormat="1" ht="11.25" customHeight="1" x14ac:dyDescent="0.35">
      <c r="A14" s="153" t="s">
        <v>60</v>
      </c>
      <c r="B14" s="154" t="s">
        <v>96</v>
      </c>
      <c r="C14" s="155">
        <v>2015</v>
      </c>
      <c r="D14" s="55" t="str">
        <f t="shared" si="5"/>
        <v>Aucma DW-25W147*</v>
      </c>
      <c r="E14" s="156" t="s">
        <v>97</v>
      </c>
      <c r="F14" s="157" t="s">
        <v>98</v>
      </c>
      <c r="G14" s="158" t="s">
        <v>64</v>
      </c>
      <c r="H14" s="159">
        <v>45</v>
      </c>
      <c r="I14" s="78">
        <v>0</v>
      </c>
      <c r="J14" s="160">
        <v>96</v>
      </c>
      <c r="K14" s="78">
        <v>14.5</v>
      </c>
      <c r="L14" s="78">
        <v>19.399999999999999</v>
      </c>
      <c r="M14" s="161">
        <f t="shared" ref="M14:N17" si="9">O14</f>
        <v>450</v>
      </c>
      <c r="N14" s="68" t="str">
        <f t="shared" si="9"/>
        <v>$</v>
      </c>
      <c r="O14" s="162">
        <v>450</v>
      </c>
      <c r="P14" s="68" t="s">
        <v>52</v>
      </c>
      <c r="Q14" s="82">
        <f t="shared" si="0"/>
        <v>450</v>
      </c>
      <c r="R14" s="70"/>
      <c r="S14" s="71">
        <f ca="1">IFERROR(VLOOKUP(B14,[1]Parts!$B:$E,4,FALSE),0)</f>
        <v>218.96000000000004</v>
      </c>
      <c r="T14" s="148">
        <f t="shared" ca="1" si="7"/>
        <v>218.96000000000004</v>
      </c>
      <c r="U14" s="133"/>
      <c r="V14" s="134">
        <v>43</v>
      </c>
      <c r="W14" s="134">
        <v>5</v>
      </c>
      <c r="X14" s="163">
        <v>3.31</v>
      </c>
      <c r="Y14" s="55"/>
      <c r="Z14" s="55"/>
      <c r="AA14" s="135">
        <f>6+44/60</f>
        <v>6.7333333333333334</v>
      </c>
      <c r="AB14" s="135"/>
      <c r="AC14" s="79">
        <f>IF(A14="Gas",(Z14*LPGasCost*'[1]Country Input'!$C$57)+(X14*ElectricityCost*'[1]Country Input'!$C$58),IF(A14="Freezer",(X14*ElectricityCost),IF(A14="Kerosene",(Y14*KeroseneCost*'[1]Country Input'!$C$57)+(X14*ElectricityCost*'[1]Country Input'!$C$58),IF(A14="ILR",(X14*ElectricityCost),IF(A14="WICR FR",(X14*ElectricityCost),0)))))</f>
        <v>0.66200000000000003</v>
      </c>
      <c r="AD14" s="82">
        <f t="shared" si="1"/>
        <v>241.63000000000002</v>
      </c>
      <c r="AE14" s="82">
        <f t="shared" si="8"/>
        <v>2.5169791666666668</v>
      </c>
      <c r="AF14" s="82" t="s">
        <v>99</v>
      </c>
      <c r="AG14" s="55"/>
      <c r="AH14" s="55"/>
      <c r="AI14" s="55" t="s">
        <v>93</v>
      </c>
      <c r="AJ14" s="56"/>
      <c r="AK14" s="56" t="str">
        <f t="shared" si="4"/>
        <v>5 to 43</v>
      </c>
      <c r="AL14" s="83">
        <f ca="1">[1]Calculations!U14</f>
        <v>360.29666666666662</v>
      </c>
    </row>
    <row r="15" spans="1:38" s="15" customFormat="1" ht="11.25" customHeight="1" x14ac:dyDescent="0.35">
      <c r="A15" s="153" t="s">
        <v>60</v>
      </c>
      <c r="B15" s="154" t="s">
        <v>100</v>
      </c>
      <c r="C15" s="155">
        <v>2015</v>
      </c>
      <c r="D15" s="55" t="str">
        <f t="shared" si="5"/>
        <v>Aucma DW-25W300*</v>
      </c>
      <c r="E15" s="156" t="s">
        <v>101</v>
      </c>
      <c r="F15" s="157" t="s">
        <v>98</v>
      </c>
      <c r="G15" s="158" t="s">
        <v>64</v>
      </c>
      <c r="H15" s="159">
        <v>75</v>
      </c>
      <c r="I15" s="78">
        <v>0</v>
      </c>
      <c r="J15" s="160">
        <v>240</v>
      </c>
      <c r="K15" s="78">
        <v>38.299999999999997</v>
      </c>
      <c r="L15" s="78">
        <v>44.3</v>
      </c>
      <c r="M15" s="161">
        <f t="shared" si="9"/>
        <v>540</v>
      </c>
      <c r="N15" s="68" t="str">
        <f t="shared" si="9"/>
        <v>$</v>
      </c>
      <c r="O15" s="162">
        <v>540</v>
      </c>
      <c r="P15" s="164" t="s">
        <v>52</v>
      </c>
      <c r="Q15" s="82">
        <f t="shared" si="0"/>
        <v>540</v>
      </c>
      <c r="R15" s="70"/>
      <c r="S15" s="71">
        <f ca="1">IFERROR(VLOOKUP(B15,[1]Parts!$B:$E,4,FALSE),0)</f>
        <v>387.34999999999997</v>
      </c>
      <c r="T15" s="148">
        <f t="shared" ca="1" si="7"/>
        <v>387.34999999999997</v>
      </c>
      <c r="U15" s="133"/>
      <c r="V15" s="134">
        <v>43</v>
      </c>
      <c r="W15" s="134">
        <v>5</v>
      </c>
      <c r="X15" s="163">
        <v>3.37</v>
      </c>
      <c r="Y15" s="55"/>
      <c r="Z15" s="55"/>
      <c r="AA15" s="135">
        <f>58+36/60</f>
        <v>58.6</v>
      </c>
      <c r="AB15" s="135"/>
      <c r="AC15" s="79">
        <f>IF(A15="Gas",(Z15*LPGasCost*'[1]Country Input'!$C$57)+(X15*ElectricityCost*'[1]Country Input'!$C$58),IF(A15="Freezer",(X15*ElectricityCost),IF(A15="Kerosene",(Y15*KeroseneCost*'[1]Country Input'!$C$57)+(X15*ElectricityCost*'[1]Country Input'!$C$58),IF(A15="ILR",(X15*ElectricityCost),IF(A15="WICR FR",(X15*ElectricityCost),0)))))</f>
        <v>0.67400000000000004</v>
      </c>
      <c r="AD15" s="82">
        <f t="shared" si="1"/>
        <v>246.01000000000002</v>
      </c>
      <c r="AE15" s="82">
        <f t="shared" si="8"/>
        <v>1.0250416666666669</v>
      </c>
      <c r="AF15" s="82" t="s">
        <v>102</v>
      </c>
      <c r="AG15" s="55"/>
      <c r="AH15" s="55"/>
      <c r="AI15" s="55" t="s">
        <v>93</v>
      </c>
      <c r="AJ15" s="56"/>
      <c r="AK15" s="56" t="str">
        <f t="shared" si="4"/>
        <v>5 to 43</v>
      </c>
      <c r="AL15" s="83">
        <f ca="1">[1]Calculations!U15</f>
        <v>364.67666666666662</v>
      </c>
    </row>
    <row r="16" spans="1:38" s="15" customFormat="1" ht="11.25" customHeight="1" x14ac:dyDescent="0.35">
      <c r="A16" s="153" t="s">
        <v>60</v>
      </c>
      <c r="B16" s="154" t="s">
        <v>103</v>
      </c>
      <c r="C16" s="155">
        <v>2016</v>
      </c>
      <c r="D16" s="55" t="str">
        <f t="shared" si="5"/>
        <v>B Medical TFW 3000 AC*</v>
      </c>
      <c r="E16" s="156" t="s">
        <v>104</v>
      </c>
      <c r="F16" s="157" t="s">
        <v>50</v>
      </c>
      <c r="G16" s="158" t="s">
        <v>64</v>
      </c>
      <c r="H16" s="159">
        <v>126</v>
      </c>
      <c r="I16" s="78">
        <v>0</v>
      </c>
      <c r="J16" s="160">
        <v>204</v>
      </c>
      <c r="K16" s="78">
        <v>32</v>
      </c>
      <c r="L16" s="78" t="s">
        <v>105</v>
      </c>
      <c r="M16" s="161">
        <f t="shared" si="9"/>
        <v>2789</v>
      </c>
      <c r="N16" s="68" t="str">
        <f t="shared" si="9"/>
        <v>€</v>
      </c>
      <c r="O16" s="162">
        <v>2789</v>
      </c>
      <c r="P16" s="132" t="s">
        <v>77</v>
      </c>
      <c r="Q16" s="82">
        <f t="shared" si="0"/>
        <v>3040.01</v>
      </c>
      <c r="R16" s="70"/>
      <c r="S16" s="71">
        <f ca="1">IFERROR(VLOOKUP(B16,[1]Parts!$B:$E,4,FALSE),0)</f>
        <v>610.15000000000009</v>
      </c>
      <c r="T16" s="148">
        <f t="shared" ref="T16" ca="1" si="10">IF(P16="$",S16, (S16*EuroExchangeRate))</f>
        <v>665.0635000000002</v>
      </c>
      <c r="U16" s="133"/>
      <c r="V16" s="134">
        <v>43</v>
      </c>
      <c r="W16" s="134"/>
      <c r="X16" s="163">
        <v>2.15</v>
      </c>
      <c r="Y16" s="55"/>
      <c r="Z16" s="55"/>
      <c r="AA16" s="135"/>
      <c r="AB16" s="135"/>
      <c r="AC16" s="79">
        <f>IF(A16="Gas",(Z16*LPGasCost*'[1]Country Input'!$C$57)+(X16*ElectricityCost*'[1]Country Input'!$C$58),IF(A16="Freezer",(X16*ElectricityCost),IF(A16="Kerosene",(Y16*KeroseneCost*'[1]Country Input'!$C$57)+(X16*ElectricityCost*'[1]Country Input'!$C$58),IF(A16="ILR",(X16*ElectricityCost),IF(A16="WICR FR",(X16*ElectricityCost),0)))))</f>
        <v>0.43</v>
      </c>
      <c r="AD16" s="82">
        <f t="shared" si="1"/>
        <v>156.94999999999999</v>
      </c>
      <c r="AE16" s="82">
        <f t="shared" si="8"/>
        <v>0.76936274509803915</v>
      </c>
      <c r="AF16" s="82" t="s">
        <v>106</v>
      </c>
      <c r="AG16" s="55"/>
      <c r="AH16" s="55"/>
      <c r="AI16" s="55" t="s">
        <v>93</v>
      </c>
      <c r="AJ16" s="56"/>
      <c r="AK16" s="56">
        <f t="shared" si="4"/>
        <v>43</v>
      </c>
      <c r="AL16" s="83">
        <f ca="1">[1]Calculations!U16</f>
        <v>275.61666666666667</v>
      </c>
    </row>
    <row r="17" spans="1:38" s="15" customFormat="1" ht="11.25" customHeight="1" x14ac:dyDescent="0.35">
      <c r="A17" s="165" t="s">
        <v>60</v>
      </c>
      <c r="B17" s="166" t="s">
        <v>107</v>
      </c>
      <c r="C17" s="167">
        <v>2016</v>
      </c>
      <c r="D17" s="87" t="str">
        <f t="shared" si="5"/>
        <v>B Medical TFW 40 SDD*</v>
      </c>
      <c r="E17" s="168" t="s">
        <v>108</v>
      </c>
      <c r="F17" s="169" t="s">
        <v>50</v>
      </c>
      <c r="G17" s="170" t="s">
        <v>64</v>
      </c>
      <c r="H17" s="171">
        <v>119</v>
      </c>
      <c r="I17" s="105">
        <v>0</v>
      </c>
      <c r="J17" s="172">
        <v>64</v>
      </c>
      <c r="K17" s="105">
        <v>2.16</v>
      </c>
      <c r="L17" s="105">
        <v>11.24</v>
      </c>
      <c r="M17" s="173">
        <f t="shared" si="9"/>
        <v>4789</v>
      </c>
      <c r="N17" s="96" t="str">
        <f t="shared" si="9"/>
        <v>€</v>
      </c>
      <c r="O17" s="174">
        <v>4789</v>
      </c>
      <c r="P17" s="175" t="s">
        <v>77</v>
      </c>
      <c r="Q17" s="109">
        <f t="shared" si="0"/>
        <v>5220.01</v>
      </c>
      <c r="R17" s="176" t="s">
        <v>109</v>
      </c>
      <c r="S17" s="97">
        <f ca="1">IFERROR(VLOOKUP(B17,[1]Parts!$B:$E,4,FALSE),0)</f>
        <v>633.99999999999989</v>
      </c>
      <c r="T17" s="177">
        <f t="shared" ref="T17" ca="1" si="11">IF(P17="$",S17, (S17*EuroExchangeRate))</f>
        <v>691.06</v>
      </c>
      <c r="U17" s="178"/>
      <c r="V17" s="179">
        <v>43</v>
      </c>
      <c r="W17" s="179"/>
      <c r="X17" s="180">
        <v>3.5</v>
      </c>
      <c r="Y17" s="87"/>
      <c r="Z17" s="87"/>
      <c r="AA17" s="181"/>
      <c r="AB17" s="181">
        <f>24*5</f>
        <v>120</v>
      </c>
      <c r="AC17" s="106">
        <v>0</v>
      </c>
      <c r="AD17" s="109">
        <f t="shared" si="1"/>
        <v>0</v>
      </c>
      <c r="AE17" s="109">
        <f t="shared" si="8"/>
        <v>0</v>
      </c>
      <c r="AF17" s="109" t="s">
        <v>110</v>
      </c>
      <c r="AG17" s="87"/>
      <c r="AH17" s="87"/>
      <c r="AI17" s="87" t="s">
        <v>93</v>
      </c>
      <c r="AJ17" s="110"/>
      <c r="AK17" s="110">
        <f t="shared" si="4"/>
        <v>43</v>
      </c>
      <c r="AL17" s="111">
        <f ca="1">[1]Calculations!U17</f>
        <v>118.66666666666666</v>
      </c>
    </row>
    <row r="18" spans="1:38" s="15" customFormat="1" ht="12.75" customHeight="1" x14ac:dyDescent="0.35">
      <c r="A18" s="182" t="s">
        <v>111</v>
      </c>
      <c r="B18" s="183" t="s">
        <v>112</v>
      </c>
      <c r="C18" s="184">
        <v>2009</v>
      </c>
      <c r="D18" s="55" t="str">
        <f t="shared" si="5"/>
        <v>Haier HBC-70</v>
      </c>
      <c r="E18" s="185" t="s">
        <v>113</v>
      </c>
      <c r="F18" s="186" t="s">
        <v>63</v>
      </c>
      <c r="G18" s="186" t="s">
        <v>51</v>
      </c>
      <c r="H18" s="186">
        <v>64</v>
      </c>
      <c r="I18" s="129">
        <v>45</v>
      </c>
      <c r="J18" s="129"/>
      <c r="K18" s="129"/>
      <c r="L18" s="129"/>
      <c r="M18" s="187">
        <v>515</v>
      </c>
      <c r="N18" s="188" t="s">
        <v>52</v>
      </c>
      <c r="O18" s="189">
        <v>510</v>
      </c>
      <c r="P18" s="119" t="s">
        <v>52</v>
      </c>
      <c r="Q18" s="70">
        <f t="shared" si="0"/>
        <v>515</v>
      </c>
      <c r="R18" s="70"/>
      <c r="S18" s="71">
        <f ca="1">IFERROR(VLOOKUP(B18,[1]Parts!$B:$E,4,FALSE),0)</f>
        <v>184.12333333333333</v>
      </c>
      <c r="T18" s="72">
        <f t="shared" ca="1" si="7"/>
        <v>184.12333333333333</v>
      </c>
      <c r="U18" s="190">
        <f t="shared" ref="U18:U81" si="12">Q18/I18</f>
        <v>11.444444444444445</v>
      </c>
      <c r="V18" s="191">
        <v>43</v>
      </c>
      <c r="W18" s="191">
        <v>5</v>
      </c>
      <c r="X18" s="192">
        <v>0.64</v>
      </c>
      <c r="Y18" s="186"/>
      <c r="Z18" s="186"/>
      <c r="AA18" s="193">
        <v>27.3</v>
      </c>
      <c r="AB18" s="135"/>
      <c r="AC18" s="79">
        <f>IF(A18="Gas",(Z18*LPGasCost*'[1]Country Input'!$C$57)+(X18*ElectricityCost*'[1]Country Input'!$C$58),IF(A18="Freezer",(X18*ElectricityCost),IF(A18="Kerosene",(Y18*KeroseneCost*'[1]Country Input'!$C$57)+(X18*ElectricityCost*'[1]Country Input'!$C$58),IF(A18="ILR",(X18*ElectricityCost),IF(A18="WICR FR",(X18*ElectricityCost),0)))))</f>
        <v>0.128</v>
      </c>
      <c r="AD18" s="194">
        <f t="shared" si="1"/>
        <v>46.72</v>
      </c>
      <c r="AE18" s="195">
        <f t="shared" si="2"/>
        <v>1.0382222222222222</v>
      </c>
      <c r="AF18" s="82" t="s">
        <v>114</v>
      </c>
      <c r="AG18" s="55"/>
      <c r="AH18" s="55"/>
      <c r="AI18" s="55" t="str">
        <f t="shared" si="3"/>
        <v>HBC-70 Review</v>
      </c>
      <c r="AJ18" s="56" t="s">
        <v>115</v>
      </c>
      <c r="AK18" s="56" t="str">
        <f t="shared" si="4"/>
        <v>5 to 43</v>
      </c>
      <c r="AL18" s="83">
        <f ca="1">[1]Calculations!U18</f>
        <v>165.38666666666666</v>
      </c>
    </row>
    <row r="19" spans="1:38" s="15" customFormat="1" ht="11.25" customHeight="1" x14ac:dyDescent="0.35">
      <c r="A19" s="58" t="s">
        <v>111</v>
      </c>
      <c r="B19" s="196" t="s">
        <v>116</v>
      </c>
      <c r="C19" s="128">
        <v>2009</v>
      </c>
      <c r="D19" s="55" t="str">
        <f t="shared" si="5"/>
        <v>Haier HBC-200</v>
      </c>
      <c r="E19" s="197" t="s">
        <v>117</v>
      </c>
      <c r="F19" s="76" t="s">
        <v>63</v>
      </c>
      <c r="G19" s="76" t="s">
        <v>51</v>
      </c>
      <c r="H19" s="76">
        <v>108</v>
      </c>
      <c r="I19" s="64">
        <v>90</v>
      </c>
      <c r="J19" s="64"/>
      <c r="K19" s="64"/>
      <c r="L19" s="64"/>
      <c r="M19" s="65">
        <v>650</v>
      </c>
      <c r="N19" s="66" t="s">
        <v>52</v>
      </c>
      <c r="O19" s="131">
        <v>688</v>
      </c>
      <c r="P19" s="132" t="s">
        <v>52</v>
      </c>
      <c r="Q19" s="70">
        <f t="shared" si="0"/>
        <v>650</v>
      </c>
      <c r="R19" s="70"/>
      <c r="S19" s="71">
        <f ca="1">IFERROR(VLOOKUP(B19,[1]Parts!$B:$E,4,FALSE),0)</f>
        <v>188.12333333333336</v>
      </c>
      <c r="T19" s="72">
        <f t="shared" ca="1" si="7"/>
        <v>188.12333333333336</v>
      </c>
      <c r="U19" s="73">
        <f t="shared" si="12"/>
        <v>7.2222222222222223</v>
      </c>
      <c r="V19" s="74">
        <v>43</v>
      </c>
      <c r="W19" s="74">
        <v>5</v>
      </c>
      <c r="X19" s="75">
        <v>1.34</v>
      </c>
      <c r="Y19" s="76"/>
      <c r="Z19" s="76"/>
      <c r="AA19" s="77">
        <v>31.38</v>
      </c>
      <c r="AB19" s="135"/>
      <c r="AC19" s="79">
        <f>IF(A19="Gas",(Z19*LPGasCost*'[1]Country Input'!$C$57)+(X19*ElectricityCost*'[1]Country Input'!$C$58),IF(A19="Freezer",(X19*ElectricityCost),IF(A19="Kerosene",(Y19*KeroseneCost*'[1]Country Input'!$C$57)+(X19*ElectricityCost*'[1]Country Input'!$C$58),IF(A19="ILR",(X19*ElectricityCost),IF(A19="WICR FR",(X19*ElectricityCost),0)))))</f>
        <v>0.26800000000000002</v>
      </c>
      <c r="AD19" s="80">
        <f t="shared" si="1"/>
        <v>97.820000000000007</v>
      </c>
      <c r="AE19" s="81">
        <f t="shared" si="2"/>
        <v>1.086888888888889</v>
      </c>
      <c r="AF19" s="82" t="s">
        <v>118</v>
      </c>
      <c r="AG19" s="55"/>
      <c r="AH19" s="55"/>
      <c r="AI19" s="55" t="str">
        <f t="shared" si="3"/>
        <v>HBC-200 Review</v>
      </c>
      <c r="AJ19" s="56" t="s">
        <v>119</v>
      </c>
      <c r="AK19" s="56" t="str">
        <f t="shared" si="4"/>
        <v>5 to 43</v>
      </c>
      <c r="AL19" s="83">
        <f ca="1">[1]Calculations!U19</f>
        <v>216.48666666666668</v>
      </c>
    </row>
    <row r="20" spans="1:38" s="15" customFormat="1" ht="11.25" customHeight="1" x14ac:dyDescent="0.35">
      <c r="A20" s="58" t="s">
        <v>111</v>
      </c>
      <c r="B20" s="196" t="s">
        <v>120</v>
      </c>
      <c r="C20" s="128">
        <v>2009</v>
      </c>
      <c r="D20" s="55" t="str">
        <f t="shared" si="5"/>
        <v>Vestfrost MK 304</v>
      </c>
      <c r="E20" s="197" t="s">
        <v>121</v>
      </c>
      <c r="F20" s="76" t="s">
        <v>75</v>
      </c>
      <c r="G20" s="76" t="s">
        <v>51</v>
      </c>
      <c r="H20" s="76">
        <v>126</v>
      </c>
      <c r="I20" s="64">
        <v>105</v>
      </c>
      <c r="J20" s="64"/>
      <c r="K20" s="64"/>
      <c r="L20" s="64"/>
      <c r="M20" s="65">
        <v>813.16</v>
      </c>
      <c r="N20" s="66" t="s">
        <v>52</v>
      </c>
      <c r="O20" s="131">
        <v>793</v>
      </c>
      <c r="P20" s="132" t="s">
        <v>77</v>
      </c>
      <c r="Q20" s="70">
        <f t="shared" si="0"/>
        <v>813.16</v>
      </c>
      <c r="R20" s="70"/>
      <c r="S20" s="71">
        <f ca="1">IFERROR(VLOOKUP(B20,[1]Parts!$B:$E,4,FALSE),0)</f>
        <v>384.52</v>
      </c>
      <c r="T20" s="72">
        <f t="shared" ca="1" si="7"/>
        <v>419.1268</v>
      </c>
      <c r="U20" s="73">
        <f t="shared" si="12"/>
        <v>7.7443809523809524</v>
      </c>
      <c r="V20" s="74">
        <v>43</v>
      </c>
      <c r="W20" s="74">
        <v>5</v>
      </c>
      <c r="X20" s="75">
        <v>3.2</v>
      </c>
      <c r="Y20" s="76"/>
      <c r="Z20" s="76"/>
      <c r="AA20" s="77">
        <v>25.1</v>
      </c>
      <c r="AB20" s="135"/>
      <c r="AC20" s="79">
        <f>IF(A20="Gas",(Z20*LPGasCost*'[1]Country Input'!$C$57)+(X20*ElectricityCost*'[1]Country Input'!$C$58),IF(A20="Freezer",(X20*ElectricityCost),IF(A20="Kerosene",(Y20*KeroseneCost*'[1]Country Input'!$C$57)+(X20*ElectricityCost*'[1]Country Input'!$C$58),IF(A20="ILR",(X20*ElectricityCost),IF(A20="WICR FR",(X20*ElectricityCost),0)))))</f>
        <v>0.64000000000000012</v>
      </c>
      <c r="AD20" s="80">
        <f t="shared" si="1"/>
        <v>233.60000000000005</v>
      </c>
      <c r="AE20" s="81">
        <f t="shared" si="2"/>
        <v>2.2247619047619054</v>
      </c>
      <c r="AF20" s="82" t="s">
        <v>122</v>
      </c>
      <c r="AG20" s="55"/>
      <c r="AH20" s="55"/>
      <c r="AI20" s="55" t="str">
        <f t="shared" si="3"/>
        <v>MK 304 Review</v>
      </c>
      <c r="AJ20" s="56" t="s">
        <v>123</v>
      </c>
      <c r="AK20" s="56" t="str">
        <f t="shared" si="4"/>
        <v>5 to 43</v>
      </c>
      <c r="AL20" s="83">
        <f ca="1">[1]Calculations!U20</f>
        <v>352.26666666666665</v>
      </c>
    </row>
    <row r="21" spans="1:38" s="15" customFormat="1" ht="11.25" customHeight="1" x14ac:dyDescent="0.35">
      <c r="A21" s="58" t="s">
        <v>111</v>
      </c>
      <c r="B21" s="196" t="s">
        <v>124</v>
      </c>
      <c r="C21" s="128">
        <v>2010</v>
      </c>
      <c r="D21" s="55" t="str">
        <f t="shared" si="5"/>
        <v>Vestfrost MKF 074</v>
      </c>
      <c r="E21" s="197" t="s">
        <v>125</v>
      </c>
      <c r="F21" s="76" t="s">
        <v>75</v>
      </c>
      <c r="G21" s="76" t="s">
        <v>51</v>
      </c>
      <c r="H21" s="76">
        <v>90</v>
      </c>
      <c r="I21" s="64">
        <v>16</v>
      </c>
      <c r="J21" s="64">
        <v>10</v>
      </c>
      <c r="K21" s="64">
        <v>1.6</v>
      </c>
      <c r="L21" s="64" t="s">
        <v>126</v>
      </c>
      <c r="M21" s="65">
        <v>788.22</v>
      </c>
      <c r="N21" s="66" t="s">
        <v>52</v>
      </c>
      <c r="O21" s="131">
        <v>725</v>
      </c>
      <c r="P21" s="132" t="s">
        <v>77</v>
      </c>
      <c r="Q21" s="70">
        <f t="shared" si="0"/>
        <v>788.22</v>
      </c>
      <c r="R21" s="70"/>
      <c r="S21" s="71">
        <f ca="1">IFERROR(VLOOKUP(B21,[1]Parts!$B:$E,4,FALSE),0)</f>
        <v>218.66</v>
      </c>
      <c r="T21" s="72">
        <f t="shared" ca="1" si="7"/>
        <v>238.33940000000001</v>
      </c>
      <c r="U21" s="73">
        <f t="shared" si="12"/>
        <v>49.263750000000002</v>
      </c>
      <c r="V21" s="74">
        <v>32</v>
      </c>
      <c r="W21" s="74">
        <v>5</v>
      </c>
      <c r="X21" s="75">
        <v>3.46</v>
      </c>
      <c r="Y21" s="76"/>
      <c r="Z21" s="76"/>
      <c r="AA21" s="64">
        <v>52.9</v>
      </c>
      <c r="AB21" s="135"/>
      <c r="AC21" s="79">
        <f>IF(A21="Gas",(Z21*LPGasCost*'[1]Country Input'!$C$57)+(X21*ElectricityCost*'[1]Country Input'!$C$58),IF(A21="Freezer",(X21*ElectricityCost),IF(A21="Kerosene",(Y21*KeroseneCost*'[1]Country Input'!$C$57)+(X21*ElectricityCost*'[1]Country Input'!$C$58),IF(A21="ILR",(X21*ElectricityCost),IF(A21="WICR FR",(X21*ElectricityCost),0)))))</f>
        <v>0.69200000000000006</v>
      </c>
      <c r="AD21" s="80">
        <f t="shared" si="1"/>
        <v>252.58</v>
      </c>
      <c r="AE21" s="81">
        <f t="shared" si="2"/>
        <v>15.786250000000001</v>
      </c>
      <c r="AF21" s="82" t="s">
        <v>127</v>
      </c>
      <c r="AG21" s="55"/>
      <c r="AH21" s="55"/>
      <c r="AI21" s="55" t="str">
        <f t="shared" si="3"/>
        <v>MKF 074 Review</v>
      </c>
      <c r="AJ21" s="56" t="s">
        <v>128</v>
      </c>
      <c r="AK21" s="56" t="str">
        <f t="shared" si="4"/>
        <v>5 to 32</v>
      </c>
      <c r="AL21" s="83">
        <f ca="1">[1]Calculations!U21</f>
        <v>371.24666666666667</v>
      </c>
    </row>
    <row r="22" spans="1:38" s="15" customFormat="1" ht="11.25" customHeight="1" x14ac:dyDescent="0.35">
      <c r="A22" s="58" t="s">
        <v>111</v>
      </c>
      <c r="B22" s="196" t="s">
        <v>129</v>
      </c>
      <c r="C22" s="128">
        <v>2010</v>
      </c>
      <c r="D22" s="55" t="str">
        <f t="shared" si="5"/>
        <v>Vestfrost MK 204</v>
      </c>
      <c r="E22" s="197" t="s">
        <v>130</v>
      </c>
      <c r="F22" s="76" t="s">
        <v>75</v>
      </c>
      <c r="G22" s="76" t="s">
        <v>51</v>
      </c>
      <c r="H22" s="76">
        <v>102</v>
      </c>
      <c r="I22" s="64">
        <v>75</v>
      </c>
      <c r="J22" s="64"/>
      <c r="K22" s="64"/>
      <c r="L22" s="64"/>
      <c r="M22" s="65">
        <v>684.71</v>
      </c>
      <c r="N22" s="66" t="s">
        <v>52</v>
      </c>
      <c r="O22" s="131">
        <v>674</v>
      </c>
      <c r="P22" s="132" t="s">
        <v>77</v>
      </c>
      <c r="Q22" s="70">
        <f t="shared" si="0"/>
        <v>684.71</v>
      </c>
      <c r="R22" s="70"/>
      <c r="S22" s="71">
        <f ca="1">IFERROR(VLOOKUP(B22,[1]Parts!$B:$E,4,FALSE),0)</f>
        <v>266.07</v>
      </c>
      <c r="T22" s="72">
        <f t="shared" ca="1" si="7"/>
        <v>290.0163</v>
      </c>
      <c r="U22" s="73">
        <f t="shared" si="12"/>
        <v>9.1294666666666675</v>
      </c>
      <c r="V22" s="74">
        <v>43</v>
      </c>
      <c r="W22" s="74">
        <v>10</v>
      </c>
      <c r="X22" s="75">
        <v>1.89</v>
      </c>
      <c r="Y22" s="76"/>
      <c r="Z22" s="76"/>
      <c r="AA22" s="77">
        <v>20.100000000000001</v>
      </c>
      <c r="AB22" s="135"/>
      <c r="AC22" s="79">
        <f>IF(A22="Gas",(Z22*LPGasCost*'[1]Country Input'!$C$57)+(X22*ElectricityCost*'[1]Country Input'!$C$58),IF(A22="Freezer",(X22*ElectricityCost),IF(A22="Kerosene",(Y22*KeroseneCost*'[1]Country Input'!$C$57)+(X22*ElectricityCost*'[1]Country Input'!$C$58),IF(A22="ILR",(X22*ElectricityCost),IF(A22="WICR FR",(X22*ElectricityCost),0)))))</f>
        <v>0.378</v>
      </c>
      <c r="AD22" s="80">
        <f t="shared" si="1"/>
        <v>137.97</v>
      </c>
      <c r="AE22" s="81">
        <f t="shared" si="2"/>
        <v>1.8395999999999999</v>
      </c>
      <c r="AF22" s="82" t="s">
        <v>131</v>
      </c>
      <c r="AG22" s="55"/>
      <c r="AH22" s="55"/>
      <c r="AI22" s="55" t="str">
        <f t="shared" si="3"/>
        <v>MK 204 Review</v>
      </c>
      <c r="AJ22" s="56" t="s">
        <v>132</v>
      </c>
      <c r="AK22" s="56" t="str">
        <f t="shared" si="4"/>
        <v>10 to 43</v>
      </c>
      <c r="AL22" s="83">
        <f ca="1">[1]Calculations!U22</f>
        <v>256.63666666666666</v>
      </c>
    </row>
    <row r="23" spans="1:38" s="15" customFormat="1" ht="11.25" customHeight="1" x14ac:dyDescent="0.35">
      <c r="A23" s="58" t="s">
        <v>111</v>
      </c>
      <c r="B23" s="196" t="s">
        <v>133</v>
      </c>
      <c r="C23" s="128">
        <v>2010</v>
      </c>
      <c r="D23" s="55" t="str">
        <f t="shared" si="5"/>
        <v>Vestfrost MK 404</v>
      </c>
      <c r="E23" s="197" t="s">
        <v>134</v>
      </c>
      <c r="F23" s="76" t="s">
        <v>75</v>
      </c>
      <c r="G23" s="76" t="s">
        <v>51</v>
      </c>
      <c r="H23" s="76"/>
      <c r="I23" s="64">
        <v>135</v>
      </c>
      <c r="J23" s="64"/>
      <c r="K23" s="64"/>
      <c r="L23" s="64"/>
      <c r="M23" s="65">
        <v>995.47</v>
      </c>
      <c r="N23" s="66" t="s">
        <v>52</v>
      </c>
      <c r="O23" s="131">
        <v>900</v>
      </c>
      <c r="P23" s="132" t="s">
        <v>77</v>
      </c>
      <c r="Q23" s="70">
        <f t="shared" si="0"/>
        <v>995.47</v>
      </c>
      <c r="R23" s="70"/>
      <c r="S23" s="71">
        <f ca="1">IFERROR(VLOOKUP(B23,[1]Parts!$B:$E,4,FALSE),0)</f>
        <v>315.05</v>
      </c>
      <c r="T23" s="72">
        <f t="shared" ca="1" si="7"/>
        <v>343.40450000000004</v>
      </c>
      <c r="U23" s="73">
        <f t="shared" si="12"/>
        <v>7.3738518518518523</v>
      </c>
      <c r="V23" s="74">
        <v>43</v>
      </c>
      <c r="W23" s="74">
        <v>25</v>
      </c>
      <c r="X23" s="75">
        <v>3.08</v>
      </c>
      <c r="Y23" s="76"/>
      <c r="Z23" s="76"/>
      <c r="AA23" s="77">
        <v>23.38</v>
      </c>
      <c r="AB23" s="135"/>
      <c r="AC23" s="79">
        <f>IF(A23="Gas",(Z23*LPGasCost*'[1]Country Input'!$C$57)+(X23*ElectricityCost*'[1]Country Input'!$C$58),IF(A23="Freezer",(X23*ElectricityCost),IF(A23="Kerosene",(Y23*KeroseneCost*'[1]Country Input'!$C$57)+(X23*ElectricityCost*'[1]Country Input'!$C$58),IF(A23="ILR",(X23*ElectricityCost),IF(A23="WICR FR",(X23*ElectricityCost),0)))))</f>
        <v>0.6160000000000001</v>
      </c>
      <c r="AD23" s="80">
        <f t="shared" si="1"/>
        <v>224.84000000000003</v>
      </c>
      <c r="AE23" s="81">
        <f t="shared" si="2"/>
        <v>1.6654814814814818</v>
      </c>
      <c r="AF23" s="82" t="s">
        <v>135</v>
      </c>
      <c r="AG23" s="55"/>
      <c r="AH23" s="55"/>
      <c r="AI23" s="55" t="str">
        <f t="shared" si="3"/>
        <v>MK 404 Review</v>
      </c>
      <c r="AJ23" s="56" t="s">
        <v>136</v>
      </c>
      <c r="AK23" s="56" t="str">
        <f t="shared" si="4"/>
        <v>25 to 43</v>
      </c>
      <c r="AL23" s="83">
        <f ca="1">[1]Calculations!U23</f>
        <v>343.50666666666666</v>
      </c>
    </row>
    <row r="24" spans="1:38" s="15" customFormat="1" ht="11.25" customHeight="1" x14ac:dyDescent="0.35">
      <c r="A24" s="58" t="s">
        <v>111</v>
      </c>
      <c r="B24" s="196" t="s">
        <v>137</v>
      </c>
      <c r="C24" s="128">
        <v>2010</v>
      </c>
      <c r="D24" s="55" t="str">
        <f t="shared" si="5"/>
        <v>B Medical TCW 2000 AC*</v>
      </c>
      <c r="E24" s="197" t="s">
        <v>138</v>
      </c>
      <c r="F24" s="76" t="s">
        <v>50</v>
      </c>
      <c r="G24" s="76" t="s">
        <v>64</v>
      </c>
      <c r="H24" s="76">
        <v>125</v>
      </c>
      <c r="I24" s="64">
        <v>60</v>
      </c>
      <c r="J24" s="64">
        <v>42</v>
      </c>
      <c r="K24" s="64">
        <v>10</v>
      </c>
      <c r="L24" s="64" t="s">
        <v>139</v>
      </c>
      <c r="M24" s="65">
        <v>2254.7800000000002</v>
      </c>
      <c r="N24" s="66" t="s">
        <v>52</v>
      </c>
      <c r="O24" s="131">
        <v>2509</v>
      </c>
      <c r="P24" s="132" t="s">
        <v>77</v>
      </c>
      <c r="Q24" s="70">
        <f t="shared" si="0"/>
        <v>2254.7800000000002</v>
      </c>
      <c r="R24" s="70"/>
      <c r="S24" s="71">
        <f ca="1">IFERROR(VLOOKUP(B24,[1]Parts!$B:$E,4,FALSE),0)</f>
        <v>567.28</v>
      </c>
      <c r="T24" s="72">
        <f t="shared" ca="1" si="7"/>
        <v>618.33519999999999</v>
      </c>
      <c r="U24" s="73">
        <f t="shared" si="12"/>
        <v>37.579666666666668</v>
      </c>
      <c r="V24" s="74">
        <v>43</v>
      </c>
      <c r="W24" s="74">
        <v>15</v>
      </c>
      <c r="X24" s="75">
        <v>1.87</v>
      </c>
      <c r="Y24" s="76"/>
      <c r="Z24" s="76"/>
      <c r="AA24" s="77">
        <v>39.4</v>
      </c>
      <c r="AB24" s="135"/>
      <c r="AC24" s="79">
        <f>IF(A24="Gas",(Z24*LPGasCost*'[1]Country Input'!$C$57)+(X24*ElectricityCost*'[1]Country Input'!$C$58),IF(A24="Freezer",(X24*ElectricityCost),IF(A24="Kerosene",(Y24*KeroseneCost*'[1]Country Input'!$C$57)+(X24*ElectricityCost*'[1]Country Input'!$C$58),IF(A24="ILR",(X24*ElectricityCost),IF(A24="WICR FR",(X24*ElectricityCost),0)))))</f>
        <v>0.37400000000000005</v>
      </c>
      <c r="AD24" s="80">
        <f t="shared" si="1"/>
        <v>136.51000000000002</v>
      </c>
      <c r="AE24" s="81">
        <f t="shared" si="2"/>
        <v>2.2751666666666668</v>
      </c>
      <c r="AF24" s="82" t="s">
        <v>140</v>
      </c>
      <c r="AG24" s="55"/>
      <c r="AH24" s="55"/>
      <c r="AI24" s="55" t="str">
        <f t="shared" si="3"/>
        <v>TCW 2000 AC* Review</v>
      </c>
      <c r="AJ24" s="56" t="s">
        <v>141</v>
      </c>
      <c r="AK24" s="56" t="str">
        <f t="shared" si="4"/>
        <v>15 to 43</v>
      </c>
      <c r="AL24" s="83">
        <f ca="1">[1]Calculations!U24</f>
        <v>255.17666666666668</v>
      </c>
    </row>
    <row r="25" spans="1:38" s="15" customFormat="1" ht="11.25" customHeight="1" x14ac:dyDescent="0.35">
      <c r="A25" s="58" t="s">
        <v>111</v>
      </c>
      <c r="B25" s="196" t="s">
        <v>142</v>
      </c>
      <c r="C25" s="128">
        <v>2011</v>
      </c>
      <c r="D25" s="55" t="str">
        <f t="shared" si="5"/>
        <v>B Medical TCW 3000 AC</v>
      </c>
      <c r="E25" s="197" t="s">
        <v>143</v>
      </c>
      <c r="F25" s="76" t="s">
        <v>50</v>
      </c>
      <c r="G25" s="76" t="s">
        <v>51</v>
      </c>
      <c r="H25" s="76">
        <v>125</v>
      </c>
      <c r="I25" s="64">
        <v>150</v>
      </c>
      <c r="J25" s="64">
        <v>204</v>
      </c>
      <c r="K25" s="64"/>
      <c r="L25" s="64" t="s">
        <v>144</v>
      </c>
      <c r="M25" s="65">
        <v>2223.9899999999998</v>
      </c>
      <c r="N25" s="66" t="s">
        <v>52</v>
      </c>
      <c r="O25" s="131">
        <v>2615</v>
      </c>
      <c r="P25" s="132" t="s">
        <v>77</v>
      </c>
      <c r="Q25" s="70">
        <f t="shared" si="0"/>
        <v>2223.9899999999998</v>
      </c>
      <c r="R25" s="70"/>
      <c r="S25" s="71">
        <f ca="1">IFERROR(VLOOKUP(B25,[1]Parts!$B:$E,4,FALSE),0)</f>
        <v>405.86</v>
      </c>
      <c r="T25" s="72">
        <f t="shared" ca="1" si="7"/>
        <v>442.38740000000007</v>
      </c>
      <c r="U25" s="73">
        <f t="shared" si="12"/>
        <v>14.826599999999999</v>
      </c>
      <c r="V25" s="74">
        <v>43</v>
      </c>
      <c r="W25" s="74">
        <v>15</v>
      </c>
      <c r="X25" s="75">
        <v>1.37</v>
      </c>
      <c r="Y25" s="76"/>
      <c r="Z25" s="76"/>
      <c r="AA25" s="77">
        <v>53.16</v>
      </c>
      <c r="AB25" s="135"/>
      <c r="AC25" s="79">
        <f>IF(A25="Gas",(Z25*LPGasCost*'[1]Country Input'!$C$57)+(X25*ElectricityCost*'[1]Country Input'!$C$58),IF(A25="Freezer",(X25*ElectricityCost),IF(A25="Kerosene",(Y25*KeroseneCost*'[1]Country Input'!$C$57)+(X25*ElectricityCost*'[1]Country Input'!$C$58),IF(A25="ILR",(X25*ElectricityCost),IF(A25="WICR FR",(X25*ElectricityCost),0)))))</f>
        <v>0.27400000000000002</v>
      </c>
      <c r="AD25" s="80">
        <f t="shared" si="1"/>
        <v>100.01</v>
      </c>
      <c r="AE25" s="81">
        <f t="shared" si="2"/>
        <v>0.6667333333333334</v>
      </c>
      <c r="AF25" s="82" t="s">
        <v>106</v>
      </c>
      <c r="AG25" s="55"/>
      <c r="AH25" s="55"/>
      <c r="AI25" s="55" t="str">
        <f t="shared" si="3"/>
        <v>TCW 3000 AC Review</v>
      </c>
      <c r="AJ25" s="56" t="s">
        <v>145</v>
      </c>
      <c r="AK25" s="56" t="str">
        <f t="shared" si="4"/>
        <v>15 to 43</v>
      </c>
      <c r="AL25" s="83">
        <f ca="1">[1]Calculations!U25</f>
        <v>218.67666666666668</v>
      </c>
    </row>
    <row r="26" spans="1:38" s="15" customFormat="1" ht="11.25" customHeight="1" x14ac:dyDescent="0.35">
      <c r="A26" s="58" t="s">
        <v>111</v>
      </c>
      <c r="B26" s="196" t="s">
        <v>146</v>
      </c>
      <c r="C26" s="60">
        <v>2011</v>
      </c>
      <c r="D26" s="55" t="str">
        <f t="shared" si="5"/>
        <v>Vestfrost VLS 400</v>
      </c>
      <c r="E26" s="197" t="s">
        <v>147</v>
      </c>
      <c r="F26" s="76" t="s">
        <v>75</v>
      </c>
      <c r="G26" s="76" t="s">
        <v>51</v>
      </c>
      <c r="H26" s="76">
        <v>126</v>
      </c>
      <c r="I26" s="64">
        <v>216</v>
      </c>
      <c r="J26" s="64"/>
      <c r="K26" s="64"/>
      <c r="L26" s="64"/>
      <c r="M26" s="65">
        <v>836.52</v>
      </c>
      <c r="N26" s="66" t="s">
        <v>52</v>
      </c>
      <c r="O26" s="131">
        <v>826</v>
      </c>
      <c r="P26" s="132" t="s">
        <v>77</v>
      </c>
      <c r="Q26" s="70">
        <f t="shared" si="0"/>
        <v>836.52</v>
      </c>
      <c r="R26" s="70"/>
      <c r="S26" s="71">
        <f ca="1">IFERROR(VLOOKUP(B26,[1]Parts!$B:$E,4,FALSE),0)</f>
        <v>263.19</v>
      </c>
      <c r="T26" s="72">
        <f t="shared" ca="1" si="7"/>
        <v>286.87710000000004</v>
      </c>
      <c r="U26" s="73">
        <f t="shared" si="12"/>
        <v>3.8727777777777779</v>
      </c>
      <c r="V26" s="74">
        <v>43</v>
      </c>
      <c r="W26" s="74">
        <v>5</v>
      </c>
      <c r="X26" s="75">
        <v>0.82</v>
      </c>
      <c r="Y26" s="76"/>
      <c r="Z26" s="76"/>
      <c r="AA26" s="77">
        <v>30</v>
      </c>
      <c r="AB26" s="135"/>
      <c r="AC26" s="79">
        <f>IF(A26="Gas",(Z26*LPGasCost*'[1]Country Input'!$C$57)+(X26*ElectricityCost*'[1]Country Input'!$C$58),IF(A26="Freezer",(X26*ElectricityCost),IF(A26="Kerosene",(Y26*KeroseneCost*'[1]Country Input'!$C$57)+(X26*ElectricityCost*'[1]Country Input'!$C$58),IF(A26="ILR",(X26*ElectricityCost),IF(A26="WICR FR",(X26*ElectricityCost),0)))))</f>
        <v>0.16400000000000001</v>
      </c>
      <c r="AD26" s="198">
        <f t="shared" si="1"/>
        <v>59.86</v>
      </c>
      <c r="AE26" s="199">
        <f t="shared" si="2"/>
        <v>0.27712962962962961</v>
      </c>
      <c r="AF26" s="82" t="s">
        <v>148</v>
      </c>
      <c r="AG26" s="55"/>
      <c r="AH26" s="55"/>
      <c r="AI26" s="55" t="str">
        <f t="shared" si="3"/>
        <v>VLS 400 Review</v>
      </c>
      <c r="AJ26" s="56" t="s">
        <v>149</v>
      </c>
      <c r="AK26" s="56" t="str">
        <f t="shared" si="4"/>
        <v>5 to 43</v>
      </c>
      <c r="AL26" s="83">
        <f ca="1">[1]Calculations!U26</f>
        <v>178.52666666666664</v>
      </c>
    </row>
    <row r="27" spans="1:38" s="15" customFormat="1" ht="11.25" customHeight="1" x14ac:dyDescent="0.35">
      <c r="A27" s="58" t="s">
        <v>111</v>
      </c>
      <c r="B27" s="196" t="s">
        <v>150</v>
      </c>
      <c r="C27" s="60">
        <v>2011</v>
      </c>
      <c r="D27" s="55" t="str">
        <f t="shared" si="5"/>
        <v>Vestfrost MK 144</v>
      </c>
      <c r="E27" s="197" t="s">
        <v>151</v>
      </c>
      <c r="F27" s="76" t="s">
        <v>75</v>
      </c>
      <c r="G27" s="76" t="s">
        <v>51</v>
      </c>
      <c r="H27" s="76">
        <v>70</v>
      </c>
      <c r="I27" s="64">
        <v>48</v>
      </c>
      <c r="J27" s="64"/>
      <c r="K27" s="64"/>
      <c r="L27" s="64"/>
      <c r="M27" s="65">
        <v>589.16999999999996</v>
      </c>
      <c r="N27" s="66" t="s">
        <v>52</v>
      </c>
      <c r="O27" s="131">
        <v>614</v>
      </c>
      <c r="P27" s="132" t="s">
        <v>77</v>
      </c>
      <c r="Q27" s="70">
        <f t="shared" si="0"/>
        <v>589.16999999999996</v>
      </c>
      <c r="R27" s="70"/>
      <c r="S27" s="71">
        <f ca="1">IFERROR(VLOOKUP(B27,[1]Parts!$B:$E,4,FALSE),0)</f>
        <v>262.04999999999995</v>
      </c>
      <c r="T27" s="72">
        <f t="shared" ca="1" si="7"/>
        <v>285.63449999999995</v>
      </c>
      <c r="U27" s="73">
        <f t="shared" si="12"/>
        <v>12.274374999999999</v>
      </c>
      <c r="V27" s="74">
        <v>43</v>
      </c>
      <c r="W27" s="74">
        <v>25</v>
      </c>
      <c r="X27" s="75">
        <v>2.2999999999999998</v>
      </c>
      <c r="Y27" s="76"/>
      <c r="Z27" s="76"/>
      <c r="AA27" s="77">
        <v>43.13</v>
      </c>
      <c r="AB27" s="135"/>
      <c r="AC27" s="79">
        <f>IF(A27="Gas",(Z27*LPGasCost*'[1]Country Input'!$C$57)+(X27*ElectricityCost*'[1]Country Input'!$C$58),IF(A27="Freezer",(X27*ElectricityCost),IF(A27="Kerosene",(Y27*KeroseneCost*'[1]Country Input'!$C$57)+(X27*ElectricityCost*'[1]Country Input'!$C$58),IF(A27="ILR",(X27*ElectricityCost),IF(A27="WICR FR",(X27*ElectricityCost),0)))))</f>
        <v>0.45999999999999996</v>
      </c>
      <c r="AD27" s="198">
        <f t="shared" si="1"/>
        <v>167.89999999999998</v>
      </c>
      <c r="AE27" s="199">
        <f t="shared" si="2"/>
        <v>3.4979166666666663</v>
      </c>
      <c r="AF27" s="82" t="s">
        <v>152</v>
      </c>
      <c r="AG27" s="55"/>
      <c r="AH27" s="55"/>
      <c r="AI27" s="55" t="str">
        <f t="shared" si="3"/>
        <v>MK 144 Review</v>
      </c>
      <c r="AJ27" s="56" t="s">
        <v>153</v>
      </c>
      <c r="AK27" s="56" t="str">
        <f t="shared" si="4"/>
        <v>25 to 43</v>
      </c>
      <c r="AL27" s="83">
        <f ca="1">[1]Calculations!U27</f>
        <v>286.56666666666661</v>
      </c>
    </row>
    <row r="28" spans="1:38" s="15" customFormat="1" ht="11.25" customHeight="1" x14ac:dyDescent="0.35">
      <c r="A28" s="58" t="s">
        <v>111</v>
      </c>
      <c r="B28" s="196" t="s">
        <v>154</v>
      </c>
      <c r="C28" s="60">
        <v>2012</v>
      </c>
      <c r="D28" s="55" t="str">
        <f t="shared" si="5"/>
        <v>Vestfrost VLS 200</v>
      </c>
      <c r="E28" s="197" t="s">
        <v>155</v>
      </c>
      <c r="F28" s="76" t="s">
        <v>75</v>
      </c>
      <c r="G28" s="76" t="s">
        <v>51</v>
      </c>
      <c r="H28" s="76">
        <v>70</v>
      </c>
      <c r="I28" s="64">
        <v>100</v>
      </c>
      <c r="J28" s="64">
        <v>39</v>
      </c>
      <c r="K28" s="64">
        <v>3</v>
      </c>
      <c r="L28" s="64" t="s">
        <v>156</v>
      </c>
      <c r="M28" s="65">
        <v>598.73</v>
      </c>
      <c r="N28" s="66" t="s">
        <v>52</v>
      </c>
      <c r="O28" s="131">
        <v>582</v>
      </c>
      <c r="P28" s="132" t="s">
        <v>77</v>
      </c>
      <c r="Q28" s="70">
        <f t="shared" si="0"/>
        <v>598.73</v>
      </c>
      <c r="R28" s="70"/>
      <c r="S28" s="71">
        <f ca="1">IFERROR(VLOOKUP(B28,[1]Parts!$B:$E,4,FALSE),0)</f>
        <v>255.75</v>
      </c>
      <c r="T28" s="72">
        <f t="shared" ca="1" si="7"/>
        <v>278.76750000000004</v>
      </c>
      <c r="U28" s="73">
        <f t="shared" si="12"/>
        <v>5.9873000000000003</v>
      </c>
      <c r="V28" s="74">
        <v>43</v>
      </c>
      <c r="W28" s="74">
        <v>5</v>
      </c>
      <c r="X28" s="75">
        <v>0.71</v>
      </c>
      <c r="Y28" s="76"/>
      <c r="Z28" s="76"/>
      <c r="AA28" s="77">
        <v>24.4</v>
      </c>
      <c r="AB28" s="135"/>
      <c r="AC28" s="79">
        <f>IF(A28="Gas",(Z28*LPGasCost*'[1]Country Input'!$C$57)+(X28*ElectricityCost*'[1]Country Input'!$C$58),IF(A28="Freezer",(X28*ElectricityCost),IF(A28="Kerosene",(Y28*KeroseneCost*'[1]Country Input'!$C$57)+(X28*ElectricityCost*'[1]Country Input'!$C$58),IF(A28="ILR",(X28*ElectricityCost),IF(A28="WICR FR",(X28*ElectricityCost),0)))))</f>
        <v>0.14199999999999999</v>
      </c>
      <c r="AD28" s="198">
        <f t="shared" si="1"/>
        <v>51.83</v>
      </c>
      <c r="AE28" s="199">
        <f t="shared" si="2"/>
        <v>0.51829999999999998</v>
      </c>
      <c r="AF28" s="82" t="s">
        <v>157</v>
      </c>
      <c r="AG28" s="55"/>
      <c r="AH28" s="55"/>
      <c r="AI28" s="55" t="str">
        <f t="shared" si="3"/>
        <v>VLS 200 Review</v>
      </c>
      <c r="AJ28" s="56" t="s">
        <v>158</v>
      </c>
      <c r="AK28" s="56" t="str">
        <f t="shared" si="4"/>
        <v>5 to 43</v>
      </c>
      <c r="AL28" s="83">
        <f ca="1">[1]Calculations!U28</f>
        <v>170.49666666666667</v>
      </c>
    </row>
    <row r="29" spans="1:38" s="15" customFormat="1" ht="11.25" customHeight="1" x14ac:dyDescent="0.35">
      <c r="A29" s="58" t="s">
        <v>111</v>
      </c>
      <c r="B29" s="196" t="s">
        <v>159</v>
      </c>
      <c r="C29" s="60">
        <v>2012</v>
      </c>
      <c r="D29" s="55" t="str">
        <f t="shared" si="5"/>
        <v>Vestfrost VLS 300</v>
      </c>
      <c r="E29" s="197" t="s">
        <v>160</v>
      </c>
      <c r="F29" s="76" t="s">
        <v>75</v>
      </c>
      <c r="G29" s="76" t="s">
        <v>51</v>
      </c>
      <c r="H29" s="76">
        <v>93</v>
      </c>
      <c r="I29" s="64">
        <v>148</v>
      </c>
      <c r="J29" s="64"/>
      <c r="K29" s="64"/>
      <c r="L29" s="64"/>
      <c r="M29" s="200">
        <f>O29</f>
        <v>698</v>
      </c>
      <c r="N29" s="66" t="str">
        <f>P29</f>
        <v>€</v>
      </c>
      <c r="O29" s="131">
        <v>698</v>
      </c>
      <c r="P29" s="132" t="s">
        <v>77</v>
      </c>
      <c r="Q29" s="70">
        <f t="shared" si="0"/>
        <v>760.82</v>
      </c>
      <c r="R29" s="70"/>
      <c r="S29" s="71">
        <f ca="1">IFERROR(VLOOKUP(B29,[1]Parts!$B:$E,4,FALSE),0)</f>
        <v>177.01</v>
      </c>
      <c r="T29" s="72">
        <f t="shared" ca="1" si="7"/>
        <v>192.9409</v>
      </c>
      <c r="U29" s="73">
        <f t="shared" si="12"/>
        <v>5.1406756756756762</v>
      </c>
      <c r="V29" s="74">
        <v>43</v>
      </c>
      <c r="W29" s="74">
        <v>5</v>
      </c>
      <c r="X29" s="75">
        <v>0.66</v>
      </c>
      <c r="Y29" s="76"/>
      <c r="Z29" s="76"/>
      <c r="AA29" s="77">
        <v>23.5</v>
      </c>
      <c r="AB29" s="135"/>
      <c r="AC29" s="79">
        <f>IF(A29="Gas",(Z29*LPGasCost*'[1]Country Input'!$C$57)+(X29*ElectricityCost*'[1]Country Input'!$C$58),IF(A29="Freezer",(X29*ElectricityCost),IF(A29="Kerosene",(Y29*KeroseneCost*'[1]Country Input'!$C$57)+(X29*ElectricityCost*'[1]Country Input'!$C$58),IF(A29="ILR",(X29*ElectricityCost),IF(A29="WICR FR",(X29*ElectricityCost),0)))))</f>
        <v>0.13200000000000001</v>
      </c>
      <c r="AD29" s="198">
        <f t="shared" si="1"/>
        <v>48.18</v>
      </c>
      <c r="AE29" s="199">
        <f t="shared" si="2"/>
        <v>0.32554054054054055</v>
      </c>
      <c r="AF29" s="82" t="s">
        <v>161</v>
      </c>
      <c r="AG29" s="55"/>
      <c r="AH29" s="55"/>
      <c r="AI29" s="55" t="str">
        <f t="shared" si="3"/>
        <v>VLS 300 Review</v>
      </c>
      <c r="AJ29" s="56" t="s">
        <v>162</v>
      </c>
      <c r="AK29" s="56" t="str">
        <f t="shared" si="4"/>
        <v>5 to 43</v>
      </c>
      <c r="AL29" s="83">
        <f ca="1">[1]Calculations!U29</f>
        <v>166.84666666666666</v>
      </c>
    </row>
    <row r="30" spans="1:38" s="15" customFormat="1" ht="11.25" customHeight="1" x14ac:dyDescent="0.35">
      <c r="A30" s="58" t="s">
        <v>111</v>
      </c>
      <c r="B30" s="196" t="s">
        <v>163</v>
      </c>
      <c r="C30" s="60">
        <v>2012</v>
      </c>
      <c r="D30" s="55" t="str">
        <f t="shared" si="5"/>
        <v>Vestfrost VLS 350</v>
      </c>
      <c r="E30" s="197" t="s">
        <v>164</v>
      </c>
      <c r="F30" s="76" t="s">
        <v>75</v>
      </c>
      <c r="G30" s="76" t="s">
        <v>51</v>
      </c>
      <c r="H30" s="76">
        <v>110</v>
      </c>
      <c r="I30" s="64">
        <v>196</v>
      </c>
      <c r="J30" s="64"/>
      <c r="K30" s="64"/>
      <c r="L30" s="64"/>
      <c r="M30" s="65">
        <v>763.27</v>
      </c>
      <c r="N30" s="66" t="s">
        <v>52</v>
      </c>
      <c r="O30" s="131">
        <v>780</v>
      </c>
      <c r="P30" s="132" t="s">
        <v>77</v>
      </c>
      <c r="Q30" s="70">
        <f t="shared" si="0"/>
        <v>763.27</v>
      </c>
      <c r="R30" s="70"/>
      <c r="S30" s="71">
        <f ca="1">IFERROR(VLOOKUP(B30,[1]Parts!$B:$E,4,FALSE),0)</f>
        <v>263.19</v>
      </c>
      <c r="T30" s="72">
        <f t="shared" ca="1" si="7"/>
        <v>286.87710000000004</v>
      </c>
      <c r="U30" s="73">
        <f t="shared" si="12"/>
        <v>3.8942346938775509</v>
      </c>
      <c r="V30" s="74">
        <v>43</v>
      </c>
      <c r="W30" s="74">
        <v>5</v>
      </c>
      <c r="X30" s="75">
        <v>0.61</v>
      </c>
      <c r="Y30" s="76"/>
      <c r="Z30" s="76"/>
      <c r="AA30" s="77">
        <v>31.5</v>
      </c>
      <c r="AB30" s="135"/>
      <c r="AC30" s="79">
        <f>IF(A30="Gas",(Z30*LPGasCost*'[1]Country Input'!$C$57)+(X30*ElectricityCost*'[1]Country Input'!$C$58),IF(A30="Freezer",(X30*ElectricityCost),IF(A30="Kerosene",(Y30*KeroseneCost*'[1]Country Input'!$C$57)+(X30*ElectricityCost*'[1]Country Input'!$C$58),IF(A30="ILR",(X30*ElectricityCost),IF(A30="WICR FR",(X30*ElectricityCost),0)))))</f>
        <v>0.122</v>
      </c>
      <c r="AD30" s="198">
        <f t="shared" si="1"/>
        <v>44.53</v>
      </c>
      <c r="AE30" s="199">
        <f t="shared" si="2"/>
        <v>0.22719387755102041</v>
      </c>
      <c r="AF30" s="82" t="s">
        <v>165</v>
      </c>
      <c r="AG30" s="55"/>
      <c r="AH30" s="55"/>
      <c r="AI30" s="55" t="str">
        <f t="shared" si="3"/>
        <v>VLS 350 Review</v>
      </c>
      <c r="AJ30" s="56" t="s">
        <v>166</v>
      </c>
      <c r="AK30" s="56" t="str">
        <f t="shared" si="4"/>
        <v>5 to 43</v>
      </c>
      <c r="AL30" s="83">
        <f ca="1">[1]Calculations!U30</f>
        <v>163.19666666666666</v>
      </c>
    </row>
    <row r="31" spans="1:38" s="15" customFormat="1" ht="11.25" customHeight="1" x14ac:dyDescent="0.35">
      <c r="A31" s="58" t="s">
        <v>111</v>
      </c>
      <c r="B31" s="196" t="s">
        <v>167</v>
      </c>
      <c r="C31" s="60">
        <v>2012</v>
      </c>
      <c r="D31" s="55" t="str">
        <f t="shared" si="5"/>
        <v>Haier HBC-110</v>
      </c>
      <c r="E31" s="197" t="s">
        <v>168</v>
      </c>
      <c r="F31" s="76" t="s">
        <v>63</v>
      </c>
      <c r="G31" s="76" t="s">
        <v>51</v>
      </c>
      <c r="H31" s="76">
        <v>93</v>
      </c>
      <c r="I31" s="64">
        <v>52.5</v>
      </c>
      <c r="J31" s="64"/>
      <c r="K31" s="64"/>
      <c r="L31" s="64"/>
      <c r="M31" s="65">
        <v>550</v>
      </c>
      <c r="N31" s="66" t="s">
        <v>52</v>
      </c>
      <c r="O31" s="131">
        <v>590</v>
      </c>
      <c r="P31" s="132" t="s">
        <v>52</v>
      </c>
      <c r="Q31" s="70">
        <f t="shared" si="0"/>
        <v>550</v>
      </c>
      <c r="R31" s="70"/>
      <c r="S31" s="71">
        <f ca="1">IFERROR(VLOOKUP(B31,[1]Parts!$B:$E,4,FALSE),0)</f>
        <v>195.62333333333333</v>
      </c>
      <c r="T31" s="72">
        <f t="shared" ca="1" si="7"/>
        <v>195.62333333333333</v>
      </c>
      <c r="U31" s="73">
        <f t="shared" si="12"/>
        <v>10.476190476190476</v>
      </c>
      <c r="V31" s="74">
        <v>43</v>
      </c>
      <c r="W31" s="74">
        <v>5</v>
      </c>
      <c r="X31" s="75">
        <v>1.2</v>
      </c>
      <c r="Y31" s="76"/>
      <c r="Z31" s="76"/>
      <c r="AA31" s="77">
        <v>36.28</v>
      </c>
      <c r="AB31" s="135"/>
      <c r="AC31" s="79">
        <f>IF(A31="Gas",(Z31*LPGasCost*'[1]Country Input'!$C$57)+(X31*ElectricityCost*'[1]Country Input'!$C$58),IF(A31="Freezer",(X31*ElectricityCost),IF(A31="Kerosene",(Y31*KeroseneCost*'[1]Country Input'!$C$57)+(X31*ElectricityCost*'[1]Country Input'!$C$58),IF(A31="ILR",(X31*ElectricityCost),IF(A31="WICR FR",(X31*ElectricityCost),0)))))</f>
        <v>0.24</v>
      </c>
      <c r="AD31" s="198">
        <f t="shared" si="1"/>
        <v>87.6</v>
      </c>
      <c r="AE31" s="199">
        <f t="shared" si="2"/>
        <v>1.6685714285714284</v>
      </c>
      <c r="AF31" s="82" t="s">
        <v>169</v>
      </c>
      <c r="AG31" s="55"/>
      <c r="AH31" s="55"/>
      <c r="AI31" s="55" t="str">
        <f t="shared" si="3"/>
        <v>HBC-110 Review</v>
      </c>
      <c r="AJ31" s="56" t="s">
        <v>170</v>
      </c>
      <c r="AK31" s="56" t="str">
        <f t="shared" si="4"/>
        <v>5 to 43</v>
      </c>
      <c r="AL31" s="83">
        <f ca="1">[1]Calculations!U31</f>
        <v>206.26666666666665</v>
      </c>
    </row>
    <row r="32" spans="1:38" s="15" customFormat="1" ht="11.25" customHeight="1" x14ac:dyDescent="0.35">
      <c r="A32" s="58" t="s">
        <v>111</v>
      </c>
      <c r="B32" s="196" t="s">
        <v>171</v>
      </c>
      <c r="C32" s="60">
        <v>2013</v>
      </c>
      <c r="D32" s="55" t="str">
        <f t="shared" si="5"/>
        <v>Zero ZLF 100 AC*</v>
      </c>
      <c r="E32" s="197" t="s">
        <v>172</v>
      </c>
      <c r="F32" s="76" t="s">
        <v>173</v>
      </c>
      <c r="G32" s="76" t="s">
        <v>64</v>
      </c>
      <c r="H32" s="76">
        <v>100</v>
      </c>
      <c r="I32" s="64">
        <v>99</v>
      </c>
      <c r="J32" s="64"/>
      <c r="K32" s="64"/>
      <c r="L32" s="64"/>
      <c r="M32" s="200">
        <f>O32</f>
        <v>2015</v>
      </c>
      <c r="N32" s="66" t="str">
        <f>P32</f>
        <v>$</v>
      </c>
      <c r="O32" s="131">
        <v>2015</v>
      </c>
      <c r="P32" s="132" t="s">
        <v>52</v>
      </c>
      <c r="Q32" s="70">
        <f t="shared" si="0"/>
        <v>2015</v>
      </c>
      <c r="R32" s="70"/>
      <c r="S32" s="71">
        <f ca="1">IFERROR(VLOOKUP(B32,[1]Parts!$B:$E,4,FALSE),0)</f>
        <v>481</v>
      </c>
      <c r="T32" s="72">
        <f t="shared" ca="1" si="7"/>
        <v>481</v>
      </c>
      <c r="U32" s="73">
        <f t="shared" si="12"/>
        <v>20.353535353535353</v>
      </c>
      <c r="V32" s="74">
        <v>43</v>
      </c>
      <c r="W32" s="74">
        <v>5</v>
      </c>
      <c r="X32" s="75">
        <v>1.96</v>
      </c>
      <c r="Y32" s="76"/>
      <c r="Z32" s="76"/>
      <c r="AA32" s="77">
        <v>113.7</v>
      </c>
      <c r="AB32" s="135"/>
      <c r="AC32" s="79">
        <f>IF(A32="Gas",(Z32*LPGasCost*'[1]Country Input'!$C$57)+(X32*ElectricityCost*'[1]Country Input'!$C$58),IF(A32="Freezer",(X32*ElectricityCost),IF(A32="Kerosene",(Y32*KeroseneCost*'[1]Country Input'!$C$57)+(X32*ElectricityCost*'[1]Country Input'!$C$58),IF(A32="ILR",(X32*ElectricityCost),IF(A32="WICR FR",(X32*ElectricityCost),0)))))</f>
        <v>0.39200000000000002</v>
      </c>
      <c r="AD32" s="198">
        <f t="shared" si="1"/>
        <v>143.08000000000001</v>
      </c>
      <c r="AE32" s="199">
        <f t="shared" si="2"/>
        <v>1.4452525252525255</v>
      </c>
      <c r="AF32" s="82" t="s">
        <v>174</v>
      </c>
      <c r="AG32" s="55"/>
      <c r="AH32" s="55"/>
      <c r="AI32" s="55" t="str">
        <f t="shared" si="3"/>
        <v>ZLF 100 AC* Review</v>
      </c>
      <c r="AJ32" s="56" t="s">
        <v>175</v>
      </c>
      <c r="AK32" s="56" t="str">
        <f t="shared" si="4"/>
        <v>5 to 43</v>
      </c>
      <c r="AL32" s="83">
        <f ca="1">[1]Calculations!U32</f>
        <v>261.74666666666667</v>
      </c>
    </row>
    <row r="33" spans="1:38" x14ac:dyDescent="0.35">
      <c r="A33" s="58" t="s">
        <v>111</v>
      </c>
      <c r="B33" s="201" t="s">
        <v>176</v>
      </c>
      <c r="C33" s="202">
        <v>2014</v>
      </c>
      <c r="D33" s="55" t="str">
        <f t="shared" si="5"/>
        <v>Haier HBC-340</v>
      </c>
      <c r="E33" s="203" t="s">
        <v>177</v>
      </c>
      <c r="F33" s="204" t="s">
        <v>63</v>
      </c>
      <c r="G33" s="204" t="s">
        <v>51</v>
      </c>
      <c r="H33" s="204">
        <v>165</v>
      </c>
      <c r="I33" s="205">
        <v>211</v>
      </c>
      <c r="J33" s="205"/>
      <c r="K33" s="204"/>
      <c r="L33" s="204"/>
      <c r="M33" s="206">
        <v>900</v>
      </c>
      <c r="N33" s="66" t="s">
        <v>52</v>
      </c>
      <c r="O33" s="131">
        <v>1180</v>
      </c>
      <c r="P33" s="132" t="s">
        <v>52</v>
      </c>
      <c r="Q33" s="70">
        <f t="shared" si="0"/>
        <v>900</v>
      </c>
      <c r="R33" s="70"/>
      <c r="S33" s="71">
        <f ca="1">IFERROR(VLOOKUP(B33,[1]Parts!$B:$E,4,FALSE),0)</f>
        <v>269.84000000000003</v>
      </c>
      <c r="T33" s="72">
        <f t="shared" ca="1" si="7"/>
        <v>269.84000000000003</v>
      </c>
      <c r="U33" s="73">
        <f t="shared" si="12"/>
        <v>4.2654028436018958</v>
      </c>
      <c r="V33" s="74">
        <v>43</v>
      </c>
      <c r="W33" s="74">
        <v>5</v>
      </c>
      <c r="X33" s="204">
        <v>2.06</v>
      </c>
      <c r="Y33" s="204"/>
      <c r="Z33" s="204"/>
      <c r="AA33" s="202">
        <v>45.63</v>
      </c>
      <c r="AB33" s="207"/>
      <c r="AC33" s="79">
        <f>IF(A33="Gas",(Z33*LPGasCost*'[1]Country Input'!$C$57)+(X33*ElectricityCost*'[1]Country Input'!$C$58),IF(A33="Freezer",(X33*ElectricityCost),IF(A33="Kerosene",(Y33*KeroseneCost*'[1]Country Input'!$C$57)+(X33*ElectricityCost*'[1]Country Input'!$C$58),IF(A33="ILR",(X33*ElectricityCost),IF(A33="WICR FR",(X33*ElectricityCost),0)))))</f>
        <v>0.41200000000000003</v>
      </c>
      <c r="AD33" s="198">
        <f t="shared" si="1"/>
        <v>150.38000000000002</v>
      </c>
      <c r="AE33" s="199">
        <f t="shared" si="2"/>
        <v>0.71270142180094798</v>
      </c>
      <c r="AF33" s="82" t="s">
        <v>178</v>
      </c>
      <c r="AG33" s="208"/>
      <c r="AH33" s="208"/>
      <c r="AI33" s="55" t="str">
        <f t="shared" si="3"/>
        <v>HBC-340 Review</v>
      </c>
      <c r="AJ33" s="56" t="s">
        <v>179</v>
      </c>
      <c r="AK33" s="56" t="str">
        <f t="shared" si="4"/>
        <v>5 to 43</v>
      </c>
      <c r="AL33" s="83">
        <f ca="1">[1]Calculations!U33</f>
        <v>269.04666666666668</v>
      </c>
    </row>
    <row r="34" spans="1:38" x14ac:dyDescent="0.35">
      <c r="A34" s="58" t="s">
        <v>111</v>
      </c>
      <c r="B34" s="201" t="s">
        <v>180</v>
      </c>
      <c r="C34" s="202">
        <v>2014</v>
      </c>
      <c r="D34" s="55" t="str">
        <f t="shared" si="5"/>
        <v>Zero ZLF 150 AC*</v>
      </c>
      <c r="E34" s="203" t="s">
        <v>181</v>
      </c>
      <c r="F34" s="204" t="s">
        <v>173</v>
      </c>
      <c r="G34" s="204" t="s">
        <v>64</v>
      </c>
      <c r="H34" s="204">
        <v>116</v>
      </c>
      <c r="I34" s="205">
        <v>128</v>
      </c>
      <c r="J34" s="205"/>
      <c r="K34" s="204"/>
      <c r="L34" s="204"/>
      <c r="M34" s="209">
        <f t="shared" ref="M34:N49" si="13">O34</f>
        <v>2429</v>
      </c>
      <c r="N34" s="66" t="str">
        <f t="shared" si="13"/>
        <v>$</v>
      </c>
      <c r="O34" s="131">
        <v>2429</v>
      </c>
      <c r="P34" s="132" t="s">
        <v>52</v>
      </c>
      <c r="Q34" s="70">
        <f t="shared" si="0"/>
        <v>2429</v>
      </c>
      <c r="R34" s="70"/>
      <c r="S34" s="71">
        <f ca="1">IFERROR(VLOOKUP(B34,[1]Parts!$B:$E,4,FALSE),0)</f>
        <v>481</v>
      </c>
      <c r="T34" s="72">
        <f t="shared" ca="1" si="7"/>
        <v>481</v>
      </c>
      <c r="U34" s="73">
        <f t="shared" si="12"/>
        <v>18.9765625</v>
      </c>
      <c r="V34" s="74">
        <v>43</v>
      </c>
      <c r="W34" s="74">
        <v>5</v>
      </c>
      <c r="X34" s="204">
        <v>1.98</v>
      </c>
      <c r="Y34" s="204"/>
      <c r="Z34" s="204"/>
      <c r="AA34" s="202">
        <v>128.19999999999999</v>
      </c>
      <c r="AB34" s="207"/>
      <c r="AC34" s="79">
        <f>IF(A34="Gas",(Z34*LPGasCost*'[1]Country Input'!$C$57)+(X34*ElectricityCost*'[1]Country Input'!$C$58),IF(A34="Freezer",(X34*ElectricityCost),IF(A34="Kerosene",(Y34*KeroseneCost*'[1]Country Input'!$C$57)+(X34*ElectricityCost*'[1]Country Input'!$C$58),IF(A34="ILR",(X34*ElectricityCost),IF(A34="WICR FR",(X34*ElectricityCost),0)))))</f>
        <v>0.39600000000000002</v>
      </c>
      <c r="AD34" s="198">
        <f t="shared" si="1"/>
        <v>144.54000000000002</v>
      </c>
      <c r="AE34" s="199">
        <f t="shared" si="2"/>
        <v>1.1292187500000002</v>
      </c>
      <c r="AF34" s="82" t="s">
        <v>182</v>
      </c>
      <c r="AG34" s="208"/>
      <c r="AH34" s="208"/>
      <c r="AI34" s="55" t="str">
        <f t="shared" si="3"/>
        <v>ZLF 150 AC* Review</v>
      </c>
      <c r="AJ34" s="56" t="s">
        <v>183</v>
      </c>
      <c r="AK34" s="56" t="str">
        <f t="shared" si="4"/>
        <v>5 to 43</v>
      </c>
      <c r="AL34" s="83">
        <f ca="1">[1]Calculations!U34</f>
        <v>263.20666666666671</v>
      </c>
    </row>
    <row r="35" spans="1:38" x14ac:dyDescent="0.35">
      <c r="A35" s="58" t="s">
        <v>111</v>
      </c>
      <c r="B35" s="201" t="s">
        <v>184</v>
      </c>
      <c r="C35" s="202">
        <v>2014</v>
      </c>
      <c r="D35" s="55" t="str">
        <f t="shared" si="5"/>
        <v>Godrej &amp; Boyce  GVR 50 AC*</v>
      </c>
      <c r="E35" s="203" t="s">
        <v>185</v>
      </c>
      <c r="F35" s="204" t="s">
        <v>186</v>
      </c>
      <c r="G35" s="204" t="s">
        <v>64</v>
      </c>
      <c r="H35" s="204">
        <v>125</v>
      </c>
      <c r="I35" s="205">
        <v>46.8</v>
      </c>
      <c r="J35" s="205"/>
      <c r="K35" s="204"/>
      <c r="L35" s="204"/>
      <c r="M35" s="210">
        <v>1500</v>
      </c>
      <c r="N35" s="66" t="str">
        <f t="shared" si="13"/>
        <v>$</v>
      </c>
      <c r="O35" s="131">
        <v>1500</v>
      </c>
      <c r="P35" s="132" t="s">
        <v>52</v>
      </c>
      <c r="Q35" s="70">
        <f t="shared" si="0"/>
        <v>1500</v>
      </c>
      <c r="R35" s="70"/>
      <c r="S35" s="71">
        <f ca="1">IFERROR(VLOOKUP(B35,[1]Parts!$B:$E,4,FALSE),0)</f>
        <v>156</v>
      </c>
      <c r="T35" s="72">
        <f t="shared" ca="1" si="7"/>
        <v>156</v>
      </c>
      <c r="U35" s="73">
        <f t="shared" si="12"/>
        <v>32.051282051282051</v>
      </c>
      <c r="V35" s="74">
        <v>43</v>
      </c>
      <c r="W35" s="74">
        <v>10</v>
      </c>
      <c r="X35" s="204">
        <v>0.56000000000000005</v>
      </c>
      <c r="Y35" s="204"/>
      <c r="Z35" s="204"/>
      <c r="AA35" s="202">
        <v>182</v>
      </c>
      <c r="AB35" s="207"/>
      <c r="AC35" s="79">
        <f>IF(A35="Gas",(Z35*LPGasCost*'[1]Country Input'!$C$57)+(X35*ElectricityCost*'[1]Country Input'!$C$58),IF(A35="Freezer",(X35*ElectricityCost),IF(A35="Kerosene",(Y35*KeroseneCost*'[1]Country Input'!$C$57)+(X35*ElectricityCost*'[1]Country Input'!$C$58),IF(A35="ILR",(X35*ElectricityCost),IF(A35="WICR FR",(X35*ElectricityCost),0)))))</f>
        <v>0.11200000000000002</v>
      </c>
      <c r="AD35" s="198">
        <f t="shared" si="1"/>
        <v>40.880000000000003</v>
      </c>
      <c r="AE35" s="199">
        <f t="shared" si="2"/>
        <v>0.87350427350427362</v>
      </c>
      <c r="AF35" s="82" t="s">
        <v>187</v>
      </c>
      <c r="AG35" s="208"/>
      <c r="AH35" s="208"/>
      <c r="AI35" s="55" t="str">
        <f t="shared" si="3"/>
        <v>GVR 50 AC* Review</v>
      </c>
      <c r="AJ35" s="56" t="s">
        <v>188</v>
      </c>
      <c r="AK35" s="56" t="str">
        <f t="shared" si="4"/>
        <v>10 to 43</v>
      </c>
      <c r="AL35" s="83">
        <f ca="1">[1]Calculations!U35</f>
        <v>159.54666666666665</v>
      </c>
    </row>
    <row r="36" spans="1:38" x14ac:dyDescent="0.35">
      <c r="A36" s="136" t="s">
        <v>111</v>
      </c>
      <c r="B36" s="211" t="s">
        <v>189</v>
      </c>
      <c r="C36" s="212">
        <v>2014</v>
      </c>
      <c r="D36" s="55" t="str">
        <f t="shared" si="5"/>
        <v>Godrej &amp; Boyce  GVR 100 AC*</v>
      </c>
      <c r="E36" s="213" t="s">
        <v>190</v>
      </c>
      <c r="F36" s="214" t="s">
        <v>186</v>
      </c>
      <c r="G36" s="214" t="s">
        <v>64</v>
      </c>
      <c r="H36" s="214">
        <v>160</v>
      </c>
      <c r="I36" s="215">
        <v>99</v>
      </c>
      <c r="J36" s="215"/>
      <c r="K36" s="214"/>
      <c r="L36" s="214"/>
      <c r="M36" s="216">
        <f t="shared" si="13"/>
        <v>2300</v>
      </c>
      <c r="N36" s="145" t="str">
        <f t="shared" si="13"/>
        <v>$</v>
      </c>
      <c r="O36" s="146">
        <v>2300</v>
      </c>
      <c r="P36" s="147" t="s">
        <v>52</v>
      </c>
      <c r="Q36" s="70">
        <f t="shared" si="0"/>
        <v>2300</v>
      </c>
      <c r="R36" s="70"/>
      <c r="S36" s="71">
        <f ca="1">IFERROR(VLOOKUP(B36,[1]Parts!$B:$E,4,FALSE),0)</f>
        <v>156</v>
      </c>
      <c r="T36" s="72">
        <f t="shared" ca="1" si="7"/>
        <v>156</v>
      </c>
      <c r="U36" s="99">
        <f t="shared" si="12"/>
        <v>23.232323232323232</v>
      </c>
      <c r="V36" s="217">
        <v>43</v>
      </c>
      <c r="W36" s="218">
        <v>10</v>
      </c>
      <c r="X36" s="214">
        <v>0.75</v>
      </c>
      <c r="Y36" s="214"/>
      <c r="Z36" s="214"/>
      <c r="AA36" s="214">
        <v>300.3</v>
      </c>
      <c r="AB36" s="208"/>
      <c r="AC36" s="79">
        <f>IF(A36="Gas",(Z36*LPGasCost*'[1]Country Input'!$C$57)+(X36*ElectricityCost*'[1]Country Input'!$C$58),IF(A36="Freezer",(X36*ElectricityCost),IF(A36="Kerosene",(Y36*KeroseneCost*'[1]Country Input'!$C$57)+(X36*ElectricityCost*'[1]Country Input'!$C$58),IF(A36="ILR",(X36*ElectricityCost),IF(A36="WICR FR",(X36*ElectricityCost),0)))))</f>
        <v>0.15000000000000002</v>
      </c>
      <c r="AD36" s="198">
        <f t="shared" si="1"/>
        <v>54.750000000000007</v>
      </c>
      <c r="AE36" s="199">
        <f t="shared" si="2"/>
        <v>0.55303030303030309</v>
      </c>
      <c r="AF36" s="82" t="s">
        <v>191</v>
      </c>
      <c r="AG36" s="208"/>
      <c r="AH36" s="208"/>
      <c r="AI36" s="55" t="str">
        <f t="shared" si="3"/>
        <v>GVR 100 AC* Review</v>
      </c>
      <c r="AJ36" s="56" t="s">
        <v>192</v>
      </c>
      <c r="AK36" s="56" t="str">
        <f t="shared" si="4"/>
        <v>10 to 43</v>
      </c>
      <c r="AL36" s="83">
        <f ca="1">[1]Calculations!U36</f>
        <v>173.41666666666666</v>
      </c>
    </row>
    <row r="37" spans="1:38" x14ac:dyDescent="0.35">
      <c r="A37" s="153" t="s">
        <v>111</v>
      </c>
      <c r="B37" s="219" t="s">
        <v>193</v>
      </c>
      <c r="C37" s="207">
        <v>2015</v>
      </c>
      <c r="D37" s="55" t="str">
        <f t="shared" si="5"/>
        <v>Zero ZLF 30 AC*</v>
      </c>
      <c r="E37" s="220" t="s">
        <v>194</v>
      </c>
      <c r="F37" s="208" t="s">
        <v>173</v>
      </c>
      <c r="G37" s="208" t="s">
        <v>64</v>
      </c>
      <c r="H37" s="208">
        <v>65</v>
      </c>
      <c r="I37" s="221">
        <v>27</v>
      </c>
      <c r="J37" s="221"/>
      <c r="K37" s="208"/>
      <c r="L37" s="208"/>
      <c r="M37" s="222">
        <f t="shared" si="13"/>
        <v>1192</v>
      </c>
      <c r="N37" s="68" t="str">
        <f t="shared" si="13"/>
        <v>$</v>
      </c>
      <c r="O37" s="162">
        <v>1192</v>
      </c>
      <c r="P37" s="164" t="s">
        <v>52</v>
      </c>
      <c r="Q37" s="70">
        <f t="shared" si="0"/>
        <v>1192</v>
      </c>
      <c r="R37" s="70"/>
      <c r="S37" s="71">
        <f ca="1">IFERROR(VLOOKUP(B37,[1]Parts!$B:$E,4,FALSE),0)</f>
        <v>481</v>
      </c>
      <c r="T37" s="72">
        <f t="shared" ca="1" si="7"/>
        <v>481</v>
      </c>
      <c r="U37" s="133">
        <f t="shared" si="12"/>
        <v>44.148148148148145</v>
      </c>
      <c r="V37" s="223">
        <v>43</v>
      </c>
      <c r="W37" s="134">
        <v>10</v>
      </c>
      <c r="X37" s="208">
        <v>1.6819999999999999</v>
      </c>
      <c r="Y37" s="208"/>
      <c r="Z37" s="208"/>
      <c r="AA37" s="207">
        <v>77.2</v>
      </c>
      <c r="AB37" s="207"/>
      <c r="AC37" s="79">
        <f>IF(A37="Gas",(Z37*LPGasCost*'[1]Country Input'!$C$57)+(X37*ElectricityCost*'[1]Country Input'!$C$58),IF(A37="Freezer",(X37*ElectricityCost),IF(A37="Kerosene",(Y37*KeroseneCost*'[1]Country Input'!$C$57)+(X37*ElectricityCost*'[1]Country Input'!$C$58),IF(A37="ILR",(X37*ElectricityCost),IF(A37="WICR FR",(X37*ElectricityCost),0)))))</f>
        <v>0.33640000000000003</v>
      </c>
      <c r="AD37" s="224">
        <f t="shared" si="1"/>
        <v>122.78600000000002</v>
      </c>
      <c r="AE37" s="225">
        <f t="shared" si="2"/>
        <v>4.5476296296296299</v>
      </c>
      <c r="AF37" s="82" t="s">
        <v>195</v>
      </c>
      <c r="AG37" s="208"/>
      <c r="AH37" s="208"/>
      <c r="AI37" s="55" t="str">
        <f t="shared" si="3"/>
        <v>ZLF 30 AC* Review</v>
      </c>
      <c r="AJ37" s="56" t="s">
        <v>196</v>
      </c>
      <c r="AK37" s="56" t="str">
        <f t="shared" si="4"/>
        <v>10 to 43</v>
      </c>
      <c r="AL37" s="83">
        <f ca="1">[1]Calculations!U37</f>
        <v>241.45266666666666</v>
      </c>
    </row>
    <row r="38" spans="1:38" x14ac:dyDescent="0.35">
      <c r="A38" s="153" t="s">
        <v>111</v>
      </c>
      <c r="B38" s="219" t="s">
        <v>197</v>
      </c>
      <c r="C38" s="207">
        <v>2016</v>
      </c>
      <c r="D38" s="55" t="str">
        <f t="shared" si="5"/>
        <v>Vestfrost VLS 200A*</v>
      </c>
      <c r="E38" s="220" t="s">
        <v>198</v>
      </c>
      <c r="F38" s="208" t="s">
        <v>75</v>
      </c>
      <c r="G38" s="208" t="s">
        <v>64</v>
      </c>
      <c r="H38" s="208">
        <v>70</v>
      </c>
      <c r="I38" s="221">
        <v>60</v>
      </c>
      <c r="J38" s="221"/>
      <c r="K38" s="208"/>
      <c r="L38" s="208"/>
      <c r="M38" s="222">
        <f t="shared" si="13"/>
        <v>669</v>
      </c>
      <c r="N38" s="68" t="str">
        <f t="shared" si="13"/>
        <v>€</v>
      </c>
      <c r="O38" s="162">
        <v>669</v>
      </c>
      <c r="P38" s="132" t="s">
        <v>77</v>
      </c>
      <c r="Q38" s="70">
        <f t="shared" si="0"/>
        <v>729.21</v>
      </c>
      <c r="R38" s="70"/>
      <c r="S38" s="71">
        <f ca="1">IFERROR(VLOOKUP(B38,[1]Parts!$B:$E,4,FALSE),0)</f>
        <v>250.65999999999997</v>
      </c>
      <c r="T38" s="72">
        <f t="shared" ref="T38:T41" ca="1" si="14">IF(P38="$",S38, (S38*EuroExchangeRate))</f>
        <v>273.21940000000001</v>
      </c>
      <c r="U38" s="133">
        <f t="shared" si="12"/>
        <v>12.153500000000001</v>
      </c>
      <c r="V38" s="134">
        <v>43</v>
      </c>
      <c r="W38" s="134">
        <v>5</v>
      </c>
      <c r="X38" s="208">
        <v>0.56999999999999995</v>
      </c>
      <c r="Y38" s="208"/>
      <c r="Z38" s="208"/>
      <c r="AA38" s="207">
        <v>54</v>
      </c>
      <c r="AB38" s="207"/>
      <c r="AC38" s="79">
        <f>IF(A38="Gas",(Z38*LPGasCost*'[1]Country Input'!$C$57)+(X38*ElectricityCost*'[1]Country Input'!$C$58),IF(A38="Freezer",(X38*ElectricityCost),IF(A38="Kerosene",(Y38*KeroseneCost*'[1]Country Input'!$C$57)+(X38*ElectricityCost*'[1]Country Input'!$C$58),IF(A38="ILR",(X38*ElectricityCost),IF(A38="WICR FR",(X38*ElectricityCost),0)))))</f>
        <v>0.11399999999999999</v>
      </c>
      <c r="AD38" s="224">
        <f t="shared" si="1"/>
        <v>41.61</v>
      </c>
      <c r="AE38" s="225">
        <f t="shared" si="2"/>
        <v>0.69350000000000001</v>
      </c>
      <c r="AF38" s="82" t="s">
        <v>157</v>
      </c>
      <c r="AG38" s="208"/>
      <c r="AH38" s="208"/>
      <c r="AI38" s="55" t="str">
        <f t="shared" si="3"/>
        <v>N/A</v>
      </c>
      <c r="AJ38" s="56"/>
      <c r="AK38" s="56" t="str">
        <f t="shared" si="4"/>
        <v>5 to 43</v>
      </c>
      <c r="AL38" s="83">
        <f ca="1">[1]Calculations!U38</f>
        <v>160.27666666666664</v>
      </c>
    </row>
    <row r="39" spans="1:38" x14ac:dyDescent="0.35">
      <c r="A39" s="153" t="s">
        <v>111</v>
      </c>
      <c r="B39" s="219" t="s">
        <v>199</v>
      </c>
      <c r="C39" s="207">
        <v>2016</v>
      </c>
      <c r="D39" s="55" t="str">
        <f t="shared" si="5"/>
        <v>Vestfrost VLS 300A*</v>
      </c>
      <c r="E39" s="220" t="s">
        <v>200</v>
      </c>
      <c r="F39" s="208" t="s">
        <v>75</v>
      </c>
      <c r="G39" s="208" t="s">
        <v>64</v>
      </c>
      <c r="H39" s="208">
        <v>93</v>
      </c>
      <c r="I39" s="221">
        <v>98</v>
      </c>
      <c r="J39" s="221"/>
      <c r="K39" s="208"/>
      <c r="L39" s="208"/>
      <c r="M39" s="222">
        <f t="shared" si="13"/>
        <v>822</v>
      </c>
      <c r="N39" s="68" t="str">
        <f t="shared" si="13"/>
        <v>€</v>
      </c>
      <c r="O39" s="162">
        <v>822</v>
      </c>
      <c r="P39" s="132" t="s">
        <v>77</v>
      </c>
      <c r="Q39" s="70">
        <f t="shared" si="0"/>
        <v>895.98</v>
      </c>
      <c r="R39" s="70"/>
      <c r="S39" s="71">
        <f ca="1">IFERROR(VLOOKUP(B39,[1]Parts!$B:$E,4,FALSE),0)</f>
        <v>261.04999999999995</v>
      </c>
      <c r="T39" s="72">
        <f t="shared" ca="1" si="14"/>
        <v>284.54449999999997</v>
      </c>
      <c r="U39" s="133">
        <f t="shared" si="12"/>
        <v>9.1426530612244896</v>
      </c>
      <c r="V39" s="134">
        <v>43</v>
      </c>
      <c r="W39" s="134">
        <v>5</v>
      </c>
      <c r="X39" s="208">
        <v>0.69</v>
      </c>
      <c r="Y39" s="208"/>
      <c r="Z39" s="208"/>
      <c r="AA39" s="207">
        <v>55.5</v>
      </c>
      <c r="AB39" s="207"/>
      <c r="AC39" s="79">
        <f>IF(A39="Gas",(Z39*LPGasCost*'[1]Country Input'!$C$57)+(X39*ElectricityCost*'[1]Country Input'!$C$58),IF(A39="Freezer",(X39*ElectricityCost),IF(A39="Kerosene",(Y39*KeroseneCost*'[1]Country Input'!$C$57)+(X39*ElectricityCost*'[1]Country Input'!$C$58),IF(A39="ILR",(X39*ElectricityCost),IF(A39="WICR FR",(X39*ElectricityCost),0)))))</f>
        <v>0.13799999999999998</v>
      </c>
      <c r="AD39" s="224">
        <f t="shared" si="1"/>
        <v>50.37</v>
      </c>
      <c r="AE39" s="225">
        <f t="shared" si="2"/>
        <v>0.51397959183673469</v>
      </c>
      <c r="AF39" s="82" t="s">
        <v>161</v>
      </c>
      <c r="AG39" s="208"/>
      <c r="AH39" s="208"/>
      <c r="AI39" s="55" t="str">
        <f t="shared" si="3"/>
        <v>N/A</v>
      </c>
      <c r="AJ39" s="56"/>
      <c r="AK39" s="56" t="str">
        <f t="shared" si="4"/>
        <v>5 to 43</v>
      </c>
      <c r="AL39" s="83">
        <f ca="1">[1]Calculations!U39</f>
        <v>169.03666666666666</v>
      </c>
    </row>
    <row r="40" spans="1:38" x14ac:dyDescent="0.35">
      <c r="A40" s="153" t="s">
        <v>111</v>
      </c>
      <c r="B40" s="219" t="s">
        <v>201</v>
      </c>
      <c r="C40" s="207">
        <v>2016</v>
      </c>
      <c r="D40" s="55" t="str">
        <f t="shared" si="5"/>
        <v>Vestfrost VLS 350A*</v>
      </c>
      <c r="E40" s="220" t="s">
        <v>202</v>
      </c>
      <c r="F40" s="208" t="s">
        <v>75</v>
      </c>
      <c r="G40" s="208" t="s">
        <v>64</v>
      </c>
      <c r="H40" s="208">
        <v>110</v>
      </c>
      <c r="I40" s="221">
        <v>127</v>
      </c>
      <c r="J40" s="221"/>
      <c r="K40" s="208"/>
      <c r="L40" s="208"/>
      <c r="M40" s="222">
        <f t="shared" si="13"/>
        <v>924</v>
      </c>
      <c r="N40" s="68" t="str">
        <f t="shared" si="13"/>
        <v>€</v>
      </c>
      <c r="O40" s="162">
        <v>924</v>
      </c>
      <c r="P40" s="132" t="s">
        <v>77</v>
      </c>
      <c r="Q40" s="70">
        <f t="shared" si="0"/>
        <v>1007.1600000000001</v>
      </c>
      <c r="R40" s="70"/>
      <c r="S40" s="71">
        <f ca="1">IFERROR(VLOOKUP(B40,[1]Parts!$B:$E,4,FALSE),0)</f>
        <v>265.10999999999996</v>
      </c>
      <c r="T40" s="72">
        <f t="shared" ca="1" si="14"/>
        <v>288.9699</v>
      </c>
      <c r="U40" s="133">
        <f t="shared" si="12"/>
        <v>7.9303937007874019</v>
      </c>
      <c r="V40" s="134">
        <v>43</v>
      </c>
      <c r="W40" s="134">
        <v>5</v>
      </c>
      <c r="X40" s="208">
        <v>0.62</v>
      </c>
      <c r="Y40" s="208"/>
      <c r="Z40" s="208"/>
      <c r="AA40" s="207">
        <v>54.7</v>
      </c>
      <c r="AB40" s="207"/>
      <c r="AC40" s="79">
        <f>IF(A40="Gas",(Z40*LPGasCost*'[1]Country Input'!$C$57)+(X40*ElectricityCost*'[1]Country Input'!$C$58),IF(A40="Freezer",(X40*ElectricityCost),IF(A40="Kerosene",(Y40*KeroseneCost*'[1]Country Input'!$C$57)+(X40*ElectricityCost*'[1]Country Input'!$C$58),IF(A40="ILR",(X40*ElectricityCost),IF(A40="WICR FR",(X40*ElectricityCost),0)))))</f>
        <v>0.124</v>
      </c>
      <c r="AD40" s="224">
        <f t="shared" si="1"/>
        <v>45.26</v>
      </c>
      <c r="AE40" s="225">
        <f t="shared" si="2"/>
        <v>0.3563779527559055</v>
      </c>
      <c r="AF40" s="82" t="s">
        <v>165</v>
      </c>
      <c r="AG40" s="208"/>
      <c r="AH40" s="208"/>
      <c r="AI40" s="55" t="str">
        <f t="shared" si="3"/>
        <v>N/A</v>
      </c>
      <c r="AJ40" s="56"/>
      <c r="AK40" s="56" t="str">
        <f t="shared" si="4"/>
        <v>5 to 43</v>
      </c>
      <c r="AL40" s="83">
        <f ca="1">[1]Calculations!U40</f>
        <v>163.92666666666665</v>
      </c>
    </row>
    <row r="41" spans="1:38" x14ac:dyDescent="0.35">
      <c r="A41" s="153" t="s">
        <v>111</v>
      </c>
      <c r="B41" s="219" t="s">
        <v>203</v>
      </c>
      <c r="C41" s="207">
        <v>2016</v>
      </c>
      <c r="D41" s="55" t="str">
        <f t="shared" si="5"/>
        <v>Vestfrost VLS 400A*</v>
      </c>
      <c r="E41" s="220" t="s">
        <v>204</v>
      </c>
      <c r="F41" s="208" t="s">
        <v>75</v>
      </c>
      <c r="G41" s="208" t="s">
        <v>64</v>
      </c>
      <c r="H41" s="208">
        <v>126</v>
      </c>
      <c r="I41" s="221">
        <v>145</v>
      </c>
      <c r="J41" s="221"/>
      <c r="K41" s="208"/>
      <c r="L41" s="208"/>
      <c r="M41" s="222">
        <f t="shared" si="13"/>
        <v>1005</v>
      </c>
      <c r="N41" s="68" t="str">
        <f t="shared" si="13"/>
        <v>€</v>
      </c>
      <c r="O41" s="162">
        <v>1005</v>
      </c>
      <c r="P41" s="132" t="s">
        <v>77</v>
      </c>
      <c r="Q41" s="70">
        <f t="shared" si="0"/>
        <v>1095.45</v>
      </c>
      <c r="R41" s="70"/>
      <c r="S41" s="71">
        <f ca="1">IFERROR(VLOOKUP(B41,[1]Parts!$B:$E,4,FALSE),0)</f>
        <v>262.79999999999995</v>
      </c>
      <c r="T41" s="72">
        <f t="shared" ca="1" si="14"/>
        <v>286.452</v>
      </c>
      <c r="U41" s="133">
        <f t="shared" si="12"/>
        <v>7.5548275862068968</v>
      </c>
      <c r="V41" s="134">
        <v>43</v>
      </c>
      <c r="W41" s="134">
        <v>5</v>
      </c>
      <c r="X41" s="208">
        <v>0.67</v>
      </c>
      <c r="Y41" s="208"/>
      <c r="Z41" s="208"/>
      <c r="AA41" s="207">
        <v>55</v>
      </c>
      <c r="AB41" s="207"/>
      <c r="AC41" s="79">
        <f>IF(A41="Gas",(Z41*LPGasCost*'[1]Country Input'!$C$57)+(X41*ElectricityCost*'[1]Country Input'!$C$58),IF(A41="Freezer",(X41*ElectricityCost),IF(A41="Kerosene",(Y41*KeroseneCost*'[1]Country Input'!$C$57)+(X41*ElectricityCost*'[1]Country Input'!$C$58),IF(A41="ILR",(X41*ElectricityCost),IF(A41="WICR FR",(X41*ElectricityCost),0)))))</f>
        <v>0.13400000000000001</v>
      </c>
      <c r="AD41" s="224">
        <f t="shared" si="1"/>
        <v>48.910000000000004</v>
      </c>
      <c r="AE41" s="225">
        <f t="shared" si="2"/>
        <v>0.33731034482758621</v>
      </c>
      <c r="AF41" s="82" t="s">
        <v>148</v>
      </c>
      <c r="AG41" s="208"/>
      <c r="AH41" s="208"/>
      <c r="AI41" s="55" t="str">
        <f t="shared" si="3"/>
        <v>N/A</v>
      </c>
      <c r="AJ41" s="56"/>
      <c r="AK41" s="56" t="str">
        <f t="shared" si="4"/>
        <v>5 to 43</v>
      </c>
      <c r="AL41" s="83">
        <f ca="1">[1]Calculations!U41</f>
        <v>167.57666666666665</v>
      </c>
    </row>
    <row r="42" spans="1:38" x14ac:dyDescent="0.35">
      <c r="A42" s="153" t="s">
        <v>111</v>
      </c>
      <c r="B42" s="219" t="s">
        <v>205</v>
      </c>
      <c r="C42" s="207">
        <v>2016</v>
      </c>
      <c r="D42" s="55" t="str">
        <f t="shared" si="5"/>
        <v>B Medical TCW 4000 AC*</v>
      </c>
      <c r="E42" s="220" t="s">
        <v>206</v>
      </c>
      <c r="F42" s="208" t="s">
        <v>50</v>
      </c>
      <c r="G42" s="208" t="s">
        <v>64</v>
      </c>
      <c r="H42" s="208">
        <v>174</v>
      </c>
      <c r="I42" s="221">
        <v>240</v>
      </c>
      <c r="J42" s="221"/>
      <c r="K42" s="208"/>
      <c r="L42" s="208"/>
      <c r="M42" s="222">
        <f t="shared" si="13"/>
        <v>3307</v>
      </c>
      <c r="N42" s="68" t="str">
        <f t="shared" si="13"/>
        <v>€</v>
      </c>
      <c r="O42" s="162">
        <v>3307</v>
      </c>
      <c r="P42" s="147" t="s">
        <v>77</v>
      </c>
      <c r="Q42" s="70">
        <f t="shared" si="0"/>
        <v>3604.63</v>
      </c>
      <c r="R42" s="70"/>
      <c r="S42" s="71">
        <f ca="1">IFERROR(VLOOKUP(B42,[1]Parts!$B:$E,4,FALSE),0)</f>
        <v>509.17</v>
      </c>
      <c r="T42" s="72">
        <f t="shared" ref="T42" ca="1" si="15">IF(P42="$",S42, (S42*EuroExchangeRate))</f>
        <v>554.99530000000004</v>
      </c>
      <c r="U42" s="133">
        <f t="shared" si="12"/>
        <v>15.019291666666668</v>
      </c>
      <c r="V42" s="134">
        <v>43</v>
      </c>
      <c r="W42" s="134">
        <v>5</v>
      </c>
      <c r="X42" s="208">
        <v>0.85</v>
      </c>
      <c r="Y42" s="208"/>
      <c r="Z42" s="208"/>
      <c r="AA42" s="207">
        <v>77.3</v>
      </c>
      <c r="AB42" s="207"/>
      <c r="AC42" s="79">
        <f>IF(A42="Gas",(Z42*LPGasCost*'[1]Country Input'!$C$57)+(X42*ElectricityCost*'[1]Country Input'!$C$58),IF(A42="Freezer",(X42*ElectricityCost),IF(A42="Kerosene",(Y42*KeroseneCost*'[1]Country Input'!$C$57)+(X42*ElectricityCost*'[1]Country Input'!$C$58),IF(A42="ILR",(X42*ElectricityCost),IF(A42="WICR FR",(X42*ElectricityCost),0)))))</f>
        <v>0.17</v>
      </c>
      <c r="AD42" s="224">
        <f t="shared" si="1"/>
        <v>62.050000000000004</v>
      </c>
      <c r="AE42" s="225">
        <f t="shared" si="2"/>
        <v>0.25854166666666667</v>
      </c>
      <c r="AF42" s="82" t="s">
        <v>207</v>
      </c>
      <c r="AG42" s="208"/>
      <c r="AH42" s="208"/>
      <c r="AI42" s="55" t="str">
        <f t="shared" si="3"/>
        <v>N/A</v>
      </c>
      <c r="AJ42" s="56"/>
      <c r="AK42" s="56" t="str">
        <f t="shared" si="4"/>
        <v>5 to 43</v>
      </c>
      <c r="AL42" s="83">
        <f ca="1">[1]Calculations!U42</f>
        <v>180.71666666666667</v>
      </c>
    </row>
    <row r="43" spans="1:38" x14ac:dyDescent="0.35">
      <c r="A43" s="153" t="s">
        <v>111</v>
      </c>
      <c r="B43" s="219" t="s">
        <v>208</v>
      </c>
      <c r="C43" s="208">
        <v>2016</v>
      </c>
      <c r="D43" s="55" t="str">
        <f t="shared" si="5"/>
        <v>Vestfrost VLS 064 RF</v>
      </c>
      <c r="E43" s="220" t="s">
        <v>209</v>
      </c>
      <c r="F43" s="208" t="s">
        <v>75</v>
      </c>
      <c r="G43" s="208" t="s">
        <v>51</v>
      </c>
      <c r="H43" s="208">
        <v>98</v>
      </c>
      <c r="I43" s="221">
        <v>52.5</v>
      </c>
      <c r="J43" s="221">
        <v>5.0999999999999996</v>
      </c>
      <c r="K43" s="208">
        <v>1.6</v>
      </c>
      <c r="L43" s="208" t="s">
        <v>210</v>
      </c>
      <c r="M43" s="222">
        <f t="shared" si="13"/>
        <v>954</v>
      </c>
      <c r="N43" s="68" t="str">
        <f t="shared" si="13"/>
        <v>€</v>
      </c>
      <c r="O43" s="162">
        <v>954</v>
      </c>
      <c r="P43" s="147" t="s">
        <v>77</v>
      </c>
      <c r="Q43" s="70">
        <f t="shared" si="0"/>
        <v>1039.8600000000001</v>
      </c>
      <c r="R43" s="70"/>
      <c r="S43" s="71">
        <f ca="1">IFERROR(VLOOKUP(B43,[1]Parts!$B:$E,4,FALSE),0)</f>
        <v>161.17000000000002</v>
      </c>
      <c r="T43" s="72">
        <f t="shared" ref="T43:T49" ca="1" si="16">IF(P43="$",S43, (S43*EuroExchangeRate))</f>
        <v>175.67530000000002</v>
      </c>
      <c r="U43" s="133">
        <f t="shared" si="12"/>
        <v>19.806857142857144</v>
      </c>
      <c r="V43" s="134">
        <v>43</v>
      </c>
      <c r="W43" s="134">
        <v>10</v>
      </c>
      <c r="X43" s="208">
        <v>1.5</v>
      </c>
      <c r="Y43" s="208"/>
      <c r="Z43" s="208"/>
      <c r="AA43" s="207">
        <v>20.2</v>
      </c>
      <c r="AB43" s="207"/>
      <c r="AC43" s="79">
        <f>IF(A43="Gas",(Z43*LPGasCost*'[1]Country Input'!$C$57)+(X43*ElectricityCost*'[1]Country Input'!$C$58),IF(A43="Freezer",(X43*ElectricityCost),IF(A43="Kerosene",(Y43*KeroseneCost*'[1]Country Input'!$C$57)+(X43*ElectricityCost*'[1]Country Input'!$C$58),IF(A43="ILR",(X43*ElectricityCost),IF(A43="WICR FR",(X43*ElectricityCost),0)))))</f>
        <v>0.30000000000000004</v>
      </c>
      <c r="AD43" s="224">
        <f t="shared" si="1"/>
        <v>109.50000000000001</v>
      </c>
      <c r="AE43" s="225">
        <f t="shared" si="2"/>
        <v>2.0857142857142859</v>
      </c>
      <c r="AF43" s="82" t="s">
        <v>211</v>
      </c>
      <c r="AG43" s="208"/>
      <c r="AH43" s="208"/>
      <c r="AI43" s="55" t="str">
        <f t="shared" si="3"/>
        <v>N/A</v>
      </c>
      <c r="AJ43" s="56"/>
      <c r="AK43" s="56" t="str">
        <f t="shared" si="4"/>
        <v>10 to 43</v>
      </c>
      <c r="AL43" s="83">
        <f ca="1">[1]Calculations!U43</f>
        <v>228.16666666666666</v>
      </c>
    </row>
    <row r="44" spans="1:38" x14ac:dyDescent="0.35">
      <c r="A44" s="153" t="s">
        <v>111</v>
      </c>
      <c r="B44" s="219" t="s">
        <v>212</v>
      </c>
      <c r="C44" s="207">
        <v>2016</v>
      </c>
      <c r="D44" s="55" t="str">
        <f t="shared" si="5"/>
        <v>Dulas Solar VC 225 ILR*</v>
      </c>
      <c r="E44" s="220" t="s">
        <v>213</v>
      </c>
      <c r="F44" s="208" t="s">
        <v>214</v>
      </c>
      <c r="G44" s="208" t="s">
        <v>64</v>
      </c>
      <c r="H44" s="208">
        <v>172</v>
      </c>
      <c r="I44" s="221">
        <v>203.2</v>
      </c>
      <c r="J44" s="221"/>
      <c r="K44" s="208"/>
      <c r="L44" s="208"/>
      <c r="M44" s="222">
        <f t="shared" si="13"/>
        <v>2600</v>
      </c>
      <c r="N44" s="68" t="str">
        <f t="shared" si="13"/>
        <v>$</v>
      </c>
      <c r="O44" s="162">
        <v>2600</v>
      </c>
      <c r="P44" s="164" t="s">
        <v>52</v>
      </c>
      <c r="Q44" s="82">
        <f t="shared" si="0"/>
        <v>2600</v>
      </c>
      <c r="R44" s="70"/>
      <c r="S44" s="71">
        <f ca="1">IFERROR(VLOOKUP(B44,[1]Parts!$B:$E,4,FALSE),0)</f>
        <v>549</v>
      </c>
      <c r="T44" s="148">
        <f t="shared" ca="1" si="16"/>
        <v>549</v>
      </c>
      <c r="U44" s="226">
        <f t="shared" si="12"/>
        <v>12.795275590551181</v>
      </c>
      <c r="V44" s="134">
        <v>43</v>
      </c>
      <c r="W44" s="134">
        <v>5</v>
      </c>
      <c r="X44" s="208">
        <v>0.80300000000000005</v>
      </c>
      <c r="Y44" s="208"/>
      <c r="Z44" s="208"/>
      <c r="AA44" s="207">
        <v>94</v>
      </c>
      <c r="AB44" s="207"/>
      <c r="AC44" s="79">
        <f>IF(A44="Gas",(Z44*LPGasCost*'[1]Country Input'!$C$57)+(X44*ElectricityCost*'[1]Country Input'!$C$58),IF(A44="Freezer",(X44*ElectricityCost),IF(A44="Kerosene",(Y44*KeroseneCost*'[1]Country Input'!$C$57)+(X44*ElectricityCost*'[1]Country Input'!$C$58),IF(A44="ILR",(X44*ElectricityCost),IF(A44="WICR FR",(X44*ElectricityCost),0)))))</f>
        <v>0.16060000000000002</v>
      </c>
      <c r="AD44" s="224">
        <f t="shared" si="1"/>
        <v>58.619000000000007</v>
      </c>
      <c r="AE44" s="225">
        <f t="shared" si="2"/>
        <v>0.28847933070866144</v>
      </c>
      <c r="AF44" s="82" t="s">
        <v>215</v>
      </c>
      <c r="AG44" s="208"/>
      <c r="AH44" s="208"/>
      <c r="AI44" s="55" t="str">
        <f t="shared" si="3"/>
        <v>N/A</v>
      </c>
      <c r="AJ44" s="56"/>
      <c r="AK44" s="56" t="str">
        <f t="shared" si="4"/>
        <v>5 to 43</v>
      </c>
      <c r="AL44" s="83">
        <f ca="1">[1]Calculations!U44</f>
        <v>177.28566666666666</v>
      </c>
    </row>
    <row r="45" spans="1:38" x14ac:dyDescent="0.35">
      <c r="A45" s="153" t="s">
        <v>111</v>
      </c>
      <c r="B45" s="219" t="s">
        <v>216</v>
      </c>
      <c r="C45" s="207">
        <v>2016</v>
      </c>
      <c r="D45" s="55" t="str">
        <f t="shared" si="5"/>
        <v>Aucma CFD-50</v>
      </c>
      <c r="E45" s="220" t="s">
        <v>217</v>
      </c>
      <c r="F45" s="208" t="s">
        <v>98</v>
      </c>
      <c r="G45" s="208" t="s">
        <v>51</v>
      </c>
      <c r="H45" s="208">
        <v>100</v>
      </c>
      <c r="I45" s="221">
        <v>50</v>
      </c>
      <c r="J45" s="221"/>
      <c r="K45" s="208"/>
      <c r="L45" s="208"/>
      <c r="M45" s="222">
        <f t="shared" si="13"/>
        <v>1400</v>
      </c>
      <c r="N45" s="68" t="str">
        <f t="shared" si="13"/>
        <v>$</v>
      </c>
      <c r="O45" s="162">
        <v>1400</v>
      </c>
      <c r="P45" s="164" t="s">
        <v>52</v>
      </c>
      <c r="Q45" s="82">
        <f t="shared" si="0"/>
        <v>1400</v>
      </c>
      <c r="R45" s="70"/>
      <c r="S45" s="71">
        <f ca="1">IFERROR(VLOOKUP(B45,[1]Parts!$B:$E,4,FALSE),0)</f>
        <v>1166.5</v>
      </c>
      <c r="T45" s="148">
        <f t="shared" ca="1" si="16"/>
        <v>1166.5</v>
      </c>
      <c r="U45" s="226">
        <f t="shared" si="12"/>
        <v>28</v>
      </c>
      <c r="V45" s="134">
        <v>43</v>
      </c>
      <c r="W45" s="134">
        <v>10</v>
      </c>
      <c r="X45" s="208">
        <v>0.76</v>
      </c>
      <c r="Y45" s="208"/>
      <c r="Z45" s="208"/>
      <c r="AA45" s="207">
        <v>135</v>
      </c>
      <c r="AB45" s="207"/>
      <c r="AC45" s="79">
        <f>IF(A45="Gas",(Z45*LPGasCost*'[1]Country Input'!$C$57)+(X45*ElectricityCost*'[1]Country Input'!$C$58),IF(A45="Freezer",(X45*ElectricityCost),IF(A45="Kerosene",(Y45*KeroseneCost*'[1]Country Input'!$C$57)+(X45*ElectricityCost*'[1]Country Input'!$C$58),IF(A45="ILR",(X45*ElectricityCost),IF(A45="WICR FR",(X45*ElectricityCost),0)))))</f>
        <v>0.15200000000000002</v>
      </c>
      <c r="AD45" s="224">
        <f t="shared" si="1"/>
        <v>55.480000000000011</v>
      </c>
      <c r="AE45" s="225">
        <f t="shared" si="2"/>
        <v>1.1096000000000001</v>
      </c>
      <c r="AF45" s="82" t="s">
        <v>218</v>
      </c>
      <c r="AG45" s="208"/>
      <c r="AH45" s="208"/>
      <c r="AI45" s="55" t="str">
        <f t="shared" si="3"/>
        <v>N/A</v>
      </c>
      <c r="AJ45" s="56"/>
      <c r="AK45" s="56" t="str">
        <f t="shared" si="4"/>
        <v>10 to 43</v>
      </c>
      <c r="AL45" s="83">
        <f ca="1">[1]Calculations!U45</f>
        <v>174.14666666666668</v>
      </c>
    </row>
    <row r="46" spans="1:38" x14ac:dyDescent="0.35">
      <c r="A46" s="153" t="s">
        <v>111</v>
      </c>
      <c r="B46" s="219" t="s">
        <v>219</v>
      </c>
      <c r="C46" s="207">
        <v>2016</v>
      </c>
      <c r="D46" s="55" t="str">
        <f t="shared" si="5"/>
        <v>Godrej &amp; Boyce  GVR 51 LITE AC*</v>
      </c>
      <c r="E46" s="220" t="s">
        <v>220</v>
      </c>
      <c r="F46" s="208" t="s">
        <v>186</v>
      </c>
      <c r="G46" s="208" t="s">
        <v>64</v>
      </c>
      <c r="H46" s="208">
        <v>160</v>
      </c>
      <c r="I46" s="221">
        <v>51</v>
      </c>
      <c r="J46" s="221"/>
      <c r="K46" s="208"/>
      <c r="L46" s="208"/>
      <c r="M46" s="222">
        <f t="shared" si="13"/>
        <v>1800</v>
      </c>
      <c r="N46" s="68" t="str">
        <f t="shared" si="13"/>
        <v>$</v>
      </c>
      <c r="O46" s="162">
        <v>1800</v>
      </c>
      <c r="P46" s="164" t="s">
        <v>52</v>
      </c>
      <c r="Q46" s="82">
        <f t="shared" si="0"/>
        <v>1800</v>
      </c>
      <c r="R46" s="70"/>
      <c r="S46" s="71">
        <f ca="1">IFERROR(VLOOKUP(B46,[1]Parts!$B:$E,4,FALSE),0)</f>
        <v>207</v>
      </c>
      <c r="T46" s="148">
        <f t="shared" ca="1" si="16"/>
        <v>207</v>
      </c>
      <c r="U46" s="226">
        <f t="shared" si="12"/>
        <v>35.294117647058826</v>
      </c>
      <c r="V46" s="134">
        <v>43</v>
      </c>
      <c r="W46" s="134">
        <v>10</v>
      </c>
      <c r="X46" s="208">
        <v>2.04</v>
      </c>
      <c r="Y46" s="208"/>
      <c r="Z46" s="208"/>
      <c r="AA46" s="207">
        <v>55</v>
      </c>
      <c r="AB46" s="207"/>
      <c r="AC46" s="79">
        <f>IF(A46="Gas",(Z46*LPGasCost*'[1]Country Input'!$C$57)+(X46*ElectricityCost*'[1]Country Input'!$C$58),IF(A46="Freezer",(X46*ElectricityCost),IF(A46="Kerosene",(Y46*KeroseneCost*'[1]Country Input'!$C$57)+(X46*ElectricityCost*'[1]Country Input'!$C$58),IF(A46="ILR",(X46*ElectricityCost),IF(A46="WICR FR",(X46*ElectricityCost),0)))))</f>
        <v>0.40800000000000003</v>
      </c>
      <c r="AD46" s="224">
        <f t="shared" si="1"/>
        <v>148.92000000000002</v>
      </c>
      <c r="AE46" s="225">
        <f t="shared" si="2"/>
        <v>2.9200000000000004</v>
      </c>
      <c r="AF46" s="82" t="s">
        <v>221</v>
      </c>
      <c r="AG46" s="208"/>
      <c r="AH46" s="208"/>
      <c r="AI46" s="55" t="str">
        <f t="shared" si="3"/>
        <v>N/A</v>
      </c>
      <c r="AJ46" s="56"/>
      <c r="AK46" s="56" t="str">
        <f t="shared" si="4"/>
        <v>10 to 43</v>
      </c>
      <c r="AL46" s="83">
        <f ca="1">[1]Calculations!U46</f>
        <v>267.5866666666667</v>
      </c>
    </row>
    <row r="47" spans="1:38" x14ac:dyDescent="0.35">
      <c r="A47" s="153" t="s">
        <v>111</v>
      </c>
      <c r="B47" s="219" t="s">
        <v>222</v>
      </c>
      <c r="C47" s="207">
        <v>2016</v>
      </c>
      <c r="D47" s="55" t="str">
        <f t="shared" si="5"/>
        <v>Godrej &amp; Boyce  GVR 75 Lite*</v>
      </c>
      <c r="E47" s="220" t="s">
        <v>223</v>
      </c>
      <c r="F47" s="208" t="s">
        <v>186</v>
      </c>
      <c r="G47" s="208" t="s">
        <v>64</v>
      </c>
      <c r="H47" s="208">
        <v>115</v>
      </c>
      <c r="I47" s="221">
        <v>72.5</v>
      </c>
      <c r="J47" s="221"/>
      <c r="K47" s="208"/>
      <c r="L47" s="208"/>
      <c r="M47" s="222">
        <f t="shared" si="13"/>
        <v>972</v>
      </c>
      <c r="N47" s="68" t="str">
        <f t="shared" si="13"/>
        <v>$</v>
      </c>
      <c r="O47" s="162">
        <v>972</v>
      </c>
      <c r="P47" s="164" t="s">
        <v>52</v>
      </c>
      <c r="Q47" s="82">
        <f t="shared" si="0"/>
        <v>972</v>
      </c>
      <c r="R47" s="70"/>
      <c r="S47" s="71">
        <f ca="1">IFERROR(VLOOKUP(B47,[1]Parts!$B:$E,4,FALSE),0)</f>
        <v>207</v>
      </c>
      <c r="T47" s="148">
        <f t="shared" ca="1" si="16"/>
        <v>207</v>
      </c>
      <c r="U47" s="226">
        <f t="shared" si="12"/>
        <v>13.406896551724138</v>
      </c>
      <c r="V47" s="134">
        <v>43</v>
      </c>
      <c r="W47" s="134">
        <v>10</v>
      </c>
      <c r="X47" s="208">
        <v>1.47</v>
      </c>
      <c r="Y47" s="208"/>
      <c r="Z47" s="208"/>
      <c r="AA47" s="207">
        <v>81</v>
      </c>
      <c r="AB47" s="207"/>
      <c r="AC47" s="79">
        <f>IF(A47="Gas",(Z47*LPGasCost*'[1]Country Input'!$C$57)+(X47*ElectricityCost*'[1]Country Input'!$C$58),IF(A47="Freezer",(X47*ElectricityCost),IF(A47="Kerosene",(Y47*KeroseneCost*'[1]Country Input'!$C$57)+(X47*ElectricityCost*'[1]Country Input'!$C$58),IF(A47="ILR",(X47*ElectricityCost),IF(A47="WICR FR",(X47*ElectricityCost),0)))))</f>
        <v>0.29399999999999998</v>
      </c>
      <c r="AD47" s="224">
        <f t="shared" si="1"/>
        <v>107.30999999999999</v>
      </c>
      <c r="AE47" s="225">
        <f t="shared" si="2"/>
        <v>1.4801379310344827</v>
      </c>
      <c r="AF47" s="82" t="s">
        <v>224</v>
      </c>
      <c r="AG47" s="208"/>
      <c r="AH47" s="208"/>
      <c r="AI47" s="55" t="str">
        <f t="shared" si="3"/>
        <v>N/A</v>
      </c>
      <c r="AJ47" s="56"/>
      <c r="AK47" s="56" t="str">
        <f t="shared" si="4"/>
        <v>10 to 43</v>
      </c>
      <c r="AL47" s="83">
        <f ca="1">[1]Calculations!U47</f>
        <v>225.97666666666666</v>
      </c>
    </row>
    <row r="48" spans="1:38" x14ac:dyDescent="0.35">
      <c r="A48" s="153" t="s">
        <v>111</v>
      </c>
      <c r="B48" s="219" t="s">
        <v>225</v>
      </c>
      <c r="C48" s="207">
        <v>2016</v>
      </c>
      <c r="D48" s="55" t="str">
        <f t="shared" si="5"/>
        <v>Godrej &amp; Boyce  GVR 99 Lite*</v>
      </c>
      <c r="E48" s="220" t="s">
        <v>226</v>
      </c>
      <c r="F48" s="208" t="s">
        <v>186</v>
      </c>
      <c r="G48" s="208" t="s">
        <v>64</v>
      </c>
      <c r="H48" s="208">
        <v>125</v>
      </c>
      <c r="I48" s="221">
        <v>98.5</v>
      </c>
      <c r="J48" s="221"/>
      <c r="K48" s="208"/>
      <c r="L48" s="208"/>
      <c r="M48" s="222">
        <f t="shared" si="13"/>
        <v>1050</v>
      </c>
      <c r="N48" s="68" t="str">
        <f t="shared" si="13"/>
        <v>$</v>
      </c>
      <c r="O48" s="162">
        <v>1050</v>
      </c>
      <c r="P48" s="164" t="s">
        <v>52</v>
      </c>
      <c r="Q48" s="82">
        <f t="shared" si="0"/>
        <v>1050</v>
      </c>
      <c r="R48" s="70"/>
      <c r="S48" s="71">
        <f ca="1">IFERROR(VLOOKUP(B48,[1]Parts!$B:$E,4,FALSE),0)</f>
        <v>207</v>
      </c>
      <c r="T48" s="148">
        <f t="shared" ca="1" si="16"/>
        <v>207</v>
      </c>
      <c r="U48" s="226">
        <f t="shared" si="12"/>
        <v>10.659898477157361</v>
      </c>
      <c r="V48" s="134">
        <v>43</v>
      </c>
      <c r="W48" s="134">
        <v>10</v>
      </c>
      <c r="X48" s="208">
        <v>1.23</v>
      </c>
      <c r="Y48" s="208"/>
      <c r="Z48" s="208"/>
      <c r="AA48" s="227">
        <f>59+34/60</f>
        <v>59.56666666666667</v>
      </c>
      <c r="AB48" s="207"/>
      <c r="AC48" s="79">
        <f>IF(A48="Gas",(Z48*LPGasCost*'[1]Country Input'!$C$57)+(X48*ElectricityCost*'[1]Country Input'!$C$58),IF(A48="Freezer",(X48*ElectricityCost),IF(A48="Kerosene",(Y48*KeroseneCost*'[1]Country Input'!$C$57)+(X48*ElectricityCost*'[1]Country Input'!$C$58),IF(A48="ILR",(X48*ElectricityCost),IF(A48="WICR FR",(X48*ElectricityCost),0)))))</f>
        <v>0.246</v>
      </c>
      <c r="AD48" s="224">
        <f t="shared" si="1"/>
        <v>89.789999999999992</v>
      </c>
      <c r="AE48" s="225">
        <f t="shared" si="2"/>
        <v>0.91157360406091359</v>
      </c>
      <c r="AF48" s="82" t="s">
        <v>227</v>
      </c>
      <c r="AG48" s="208"/>
      <c r="AH48" s="208"/>
      <c r="AI48" s="55" t="str">
        <f t="shared" si="3"/>
        <v>N/A</v>
      </c>
      <c r="AJ48" s="56"/>
      <c r="AK48" s="56" t="str">
        <f t="shared" si="4"/>
        <v>10 to 43</v>
      </c>
      <c r="AL48" s="83">
        <f ca="1">[1]Calculations!U48</f>
        <v>208.45666666666665</v>
      </c>
    </row>
    <row r="49" spans="1:38" x14ac:dyDescent="0.35">
      <c r="A49" s="165" t="s">
        <v>111</v>
      </c>
      <c r="B49" s="228" t="s">
        <v>228</v>
      </c>
      <c r="C49" s="229">
        <v>2016</v>
      </c>
      <c r="D49" s="87" t="str">
        <f t="shared" si="5"/>
        <v>Godrej &amp; Boyce  GVR 225 AC*</v>
      </c>
      <c r="E49" s="230" t="s">
        <v>229</v>
      </c>
      <c r="F49" s="231" t="s">
        <v>186</v>
      </c>
      <c r="G49" s="231" t="s">
        <v>64</v>
      </c>
      <c r="H49" s="231">
        <v>160</v>
      </c>
      <c r="I49" s="232">
        <v>225</v>
      </c>
      <c r="J49" s="232"/>
      <c r="K49" s="231"/>
      <c r="L49" s="231"/>
      <c r="M49" s="233">
        <f t="shared" si="13"/>
        <v>1800</v>
      </c>
      <c r="N49" s="96" t="str">
        <f t="shared" si="13"/>
        <v>$</v>
      </c>
      <c r="O49" s="174">
        <v>1800</v>
      </c>
      <c r="P49" s="234" t="s">
        <v>52</v>
      </c>
      <c r="Q49" s="109">
        <f t="shared" si="0"/>
        <v>1800</v>
      </c>
      <c r="R49" s="235"/>
      <c r="S49" s="97">
        <f ca="1">IFERROR(VLOOKUP(B49,[1]Parts!$B:$E,4,FALSE),0)</f>
        <v>156</v>
      </c>
      <c r="T49" s="177">
        <f t="shared" ca="1" si="16"/>
        <v>156</v>
      </c>
      <c r="U49" s="236">
        <f t="shared" si="12"/>
        <v>8</v>
      </c>
      <c r="V49" s="179">
        <v>43</v>
      </c>
      <c r="W49" s="179">
        <v>10</v>
      </c>
      <c r="X49" s="231">
        <v>2.04</v>
      </c>
      <c r="Y49" s="231"/>
      <c r="Z49" s="231"/>
      <c r="AA49" s="229">
        <v>55</v>
      </c>
      <c r="AB49" s="229"/>
      <c r="AC49" s="106">
        <f>IF(A49="Gas",(Z49*LPGasCost*'[1]Country Input'!$C$57)+(X49*ElectricityCost*'[1]Country Input'!$C$58),IF(A49="Freezer",(X49*ElectricityCost),IF(A49="Kerosene",(Y49*KeroseneCost*'[1]Country Input'!$C$57)+(X49*ElectricityCost*'[1]Country Input'!$C$58),IF(A49="ILR",(X49*ElectricityCost),IF(A49="WICR FR",(X49*ElectricityCost),0)))))</f>
        <v>0.40800000000000003</v>
      </c>
      <c r="AD49" s="237">
        <f t="shared" si="1"/>
        <v>148.92000000000002</v>
      </c>
      <c r="AE49" s="238">
        <f t="shared" si="2"/>
        <v>0.66186666666666671</v>
      </c>
      <c r="AF49" s="109" t="s">
        <v>230</v>
      </c>
      <c r="AG49" s="231"/>
      <c r="AH49" s="231"/>
      <c r="AI49" s="87" t="str">
        <f t="shared" si="3"/>
        <v>N/A</v>
      </c>
      <c r="AJ49" s="110"/>
      <c r="AK49" s="110" t="str">
        <f t="shared" si="4"/>
        <v>10 to 43</v>
      </c>
      <c r="AL49" s="111">
        <f ca="1">[1]Calculations!U49</f>
        <v>267.5866666666667</v>
      </c>
    </row>
    <row r="50" spans="1:38" s="15" customFormat="1" ht="11.25" customHeight="1" x14ac:dyDescent="0.35">
      <c r="A50" s="182" t="s">
        <v>231</v>
      </c>
      <c r="B50" s="239" t="s">
        <v>232</v>
      </c>
      <c r="C50" s="240">
        <v>2007</v>
      </c>
      <c r="D50" s="55" t="str">
        <f t="shared" si="5"/>
        <v xml:space="preserve">Sibir V 170 KE </v>
      </c>
      <c r="E50" s="241" t="s">
        <v>233</v>
      </c>
      <c r="F50" s="242" t="s">
        <v>56</v>
      </c>
      <c r="G50" s="242" t="s">
        <v>51</v>
      </c>
      <c r="H50" s="243">
        <v>118</v>
      </c>
      <c r="I50" s="129">
        <v>55</v>
      </c>
      <c r="J50" s="129"/>
      <c r="K50" s="129"/>
      <c r="L50" s="129"/>
      <c r="M50" s="187">
        <v>694.78</v>
      </c>
      <c r="N50" s="188" t="s">
        <v>52</v>
      </c>
      <c r="O50" s="189"/>
      <c r="P50" s="119" t="s">
        <v>77</v>
      </c>
      <c r="Q50" s="70">
        <f t="shared" si="0"/>
        <v>694.78</v>
      </c>
      <c r="R50" s="70"/>
      <c r="S50" s="71">
        <f ca="1">IFERROR(VLOOKUP(B50,[1]Parts!$B:$E,4,FALSE),0)</f>
        <v>166.71</v>
      </c>
      <c r="T50" s="72">
        <f t="shared" ca="1" si="7"/>
        <v>181.71390000000002</v>
      </c>
      <c r="U50" s="190">
        <f t="shared" si="12"/>
        <v>12.632363636363635</v>
      </c>
      <c r="V50" s="191"/>
      <c r="W50" s="191"/>
      <c r="X50" s="192"/>
      <c r="Y50" s="186">
        <v>1.4</v>
      </c>
      <c r="Z50" s="186"/>
      <c r="AA50" s="193">
        <v>2.4</v>
      </c>
      <c r="AB50" s="135"/>
      <c r="AC50" s="79">
        <f>IF(A50="Gas",(Z50*LPGasCost*'[1]Country Input'!$C$57)+(X50*ElectricityCost*'[1]Country Input'!$C$58),IF(A50="Freezer",(X50*ElectricityCost),IF(A50="Kerosene",(Y50*KeroseneCost*'[1]Country Input'!$C$57)+(X50*ElectricityCost*'[1]Country Input'!$C$58),IF(A50="ILR",(X50*ElectricityCost),IF(A50="WICR FR",(X50*ElectricityCost),0)))))</f>
        <v>1.6379999999999999</v>
      </c>
      <c r="AD50" s="194">
        <f t="shared" si="1"/>
        <v>597.87</v>
      </c>
      <c r="AE50" s="195">
        <f t="shared" si="2"/>
        <v>10.870363636363637</v>
      </c>
      <c r="AF50" s="82"/>
      <c r="AG50" s="55"/>
      <c r="AH50" s="55"/>
      <c r="AI50" s="55" t="str">
        <f t="shared" si="3"/>
        <v>N/A</v>
      </c>
      <c r="AJ50" s="56"/>
      <c r="AK50" s="56" t="str">
        <f t="shared" si="4"/>
        <v/>
      </c>
      <c r="AL50" s="83">
        <f ca="1">[1]Calculations!U50</f>
        <v>690.47</v>
      </c>
    </row>
    <row r="51" spans="1:38" s="15" customFormat="1" ht="11.25" customHeight="1" x14ac:dyDescent="0.35">
      <c r="A51" s="58" t="s">
        <v>231</v>
      </c>
      <c r="B51" s="59" t="s">
        <v>234</v>
      </c>
      <c r="C51" s="60">
        <v>2007</v>
      </c>
      <c r="D51" s="55" t="str">
        <f t="shared" si="5"/>
        <v xml:space="preserve">Sibir V 110 KE </v>
      </c>
      <c r="E51" s="61" t="s">
        <v>235</v>
      </c>
      <c r="F51" s="62" t="s">
        <v>56</v>
      </c>
      <c r="G51" s="62" t="s">
        <v>51</v>
      </c>
      <c r="H51" s="63">
        <v>70</v>
      </c>
      <c r="I51" s="64">
        <v>17</v>
      </c>
      <c r="J51" s="64"/>
      <c r="K51" s="64"/>
      <c r="L51" s="64"/>
      <c r="M51" s="65">
        <v>1816.77</v>
      </c>
      <c r="N51" s="66" t="s">
        <v>52</v>
      </c>
      <c r="O51" s="131"/>
      <c r="P51" s="132" t="s">
        <v>77</v>
      </c>
      <c r="Q51" s="70">
        <f t="shared" si="0"/>
        <v>1816.77</v>
      </c>
      <c r="R51" s="70"/>
      <c r="S51" s="71">
        <f ca="1">IFERROR(VLOOKUP(B51,[1]Parts!$B:$E,4,FALSE),0)</f>
        <v>66.724999999999994</v>
      </c>
      <c r="T51" s="72">
        <f t="shared" ca="1" si="7"/>
        <v>72.730249999999998</v>
      </c>
      <c r="U51" s="73">
        <f t="shared" si="12"/>
        <v>106.86882352941177</v>
      </c>
      <c r="V51" s="74"/>
      <c r="W51" s="74"/>
      <c r="X51" s="75"/>
      <c r="Y51" s="76">
        <v>0.5</v>
      </c>
      <c r="Z51" s="76"/>
      <c r="AA51" s="77"/>
      <c r="AB51" s="135"/>
      <c r="AC51" s="79">
        <f>IF(A51="Gas",(Z51*LPGasCost*'[1]Country Input'!$C$57)+(X51*ElectricityCost*'[1]Country Input'!$C$58),IF(A51="Freezer",(X51*ElectricityCost),IF(A51="Kerosene",(Y51*KeroseneCost*'[1]Country Input'!$C$57)+(X51*ElectricityCost*'[1]Country Input'!$C$58),IF(A51="ILR",(X51*ElectricityCost),IF(A51="WICR FR",(X51*ElectricityCost),0)))))</f>
        <v>0.58499999999999996</v>
      </c>
      <c r="AD51" s="80">
        <f t="shared" si="1"/>
        <v>213.52499999999998</v>
      </c>
      <c r="AE51" s="81">
        <f t="shared" si="2"/>
        <v>12.560294117647057</v>
      </c>
      <c r="AF51" s="82"/>
      <c r="AG51" s="55"/>
      <c r="AH51" s="55"/>
      <c r="AI51" s="55" t="str">
        <f t="shared" si="3"/>
        <v>N/A</v>
      </c>
      <c r="AJ51" s="56"/>
      <c r="AK51" s="56" t="str">
        <f t="shared" si="4"/>
        <v/>
      </c>
      <c r="AL51" s="83">
        <f ca="1">[1]Calculations!U51</f>
        <v>306.125</v>
      </c>
    </row>
    <row r="52" spans="1:38" s="15" customFormat="1" ht="11.25" customHeight="1" x14ac:dyDescent="0.35">
      <c r="A52" s="84" t="s">
        <v>231</v>
      </c>
      <c r="B52" s="85" t="s">
        <v>236</v>
      </c>
      <c r="C52" s="86">
        <v>2007</v>
      </c>
      <c r="D52" s="87" t="str">
        <f t="shared" si="5"/>
        <v>B Medical RCW 50 EK</v>
      </c>
      <c r="E52" s="244" t="s">
        <v>237</v>
      </c>
      <c r="F52" s="103" t="s">
        <v>50</v>
      </c>
      <c r="G52" s="103" t="s">
        <v>51</v>
      </c>
      <c r="H52" s="90">
        <v>76</v>
      </c>
      <c r="I52" s="92">
        <v>24</v>
      </c>
      <c r="J52" s="92"/>
      <c r="K52" s="92"/>
      <c r="L52" s="92"/>
      <c r="M52" s="93">
        <v>3030.3</v>
      </c>
      <c r="N52" s="94" t="s">
        <v>52</v>
      </c>
      <c r="O52" s="245"/>
      <c r="P52" s="175" t="s">
        <v>77</v>
      </c>
      <c r="Q52" s="70">
        <f t="shared" si="0"/>
        <v>3030.3</v>
      </c>
      <c r="R52" s="70"/>
      <c r="S52" s="97">
        <f ca="1">IFERROR(VLOOKUP(B52,[1]Parts!$B:$E,4,FALSE),0)</f>
        <v>136.77000000000001</v>
      </c>
      <c r="T52" s="98">
        <f t="shared" ca="1" si="7"/>
        <v>149.07930000000002</v>
      </c>
      <c r="U52" s="246">
        <f t="shared" si="12"/>
        <v>126.2625</v>
      </c>
      <c r="V52" s="101">
        <v>32</v>
      </c>
      <c r="W52" s="101"/>
      <c r="X52" s="102">
        <v>1.75</v>
      </c>
      <c r="Y52" s="103">
        <v>0.8</v>
      </c>
      <c r="Z52" s="103"/>
      <c r="AA52" s="104">
        <v>0.5</v>
      </c>
      <c r="AB52" s="105"/>
      <c r="AC52" s="106">
        <f>IF(A52="Gas",(Z52*LPGasCost*'[1]Country Input'!$C$57)+(X52*ElectricityCost*'[1]Country Input'!$C$58),IF(A52="Freezer",(X52*ElectricityCost),IF(A52="Kerosene",(Y52*KeroseneCost*'[1]Country Input'!$C$57)+(X52*ElectricityCost*'[1]Country Input'!$C$58),IF(A52="ILR",(X52*ElectricityCost),IF(A52="WICR FR",(X52*ElectricityCost),0)))))</f>
        <v>0.93599999999999994</v>
      </c>
      <c r="AD52" s="247">
        <f t="shared" si="1"/>
        <v>341.64</v>
      </c>
      <c r="AE52" s="248">
        <f t="shared" si="2"/>
        <v>14.234999999999999</v>
      </c>
      <c r="AF52" s="109" t="s">
        <v>53</v>
      </c>
      <c r="AG52" s="87"/>
      <c r="AH52" s="87"/>
      <c r="AI52" s="87" t="str">
        <f t="shared" si="3"/>
        <v>N/A</v>
      </c>
      <c r="AJ52" s="110"/>
      <c r="AK52" s="110">
        <f t="shared" si="4"/>
        <v>32</v>
      </c>
      <c r="AL52" s="111">
        <f ca="1">[1]Calculations!U52</f>
        <v>434.24</v>
      </c>
    </row>
    <row r="53" spans="1:38" s="15" customFormat="1" ht="11.25" customHeight="1" x14ac:dyDescent="0.35">
      <c r="A53" s="182" t="s">
        <v>238</v>
      </c>
      <c r="B53" s="183" t="s">
        <v>239</v>
      </c>
      <c r="C53" s="184">
        <v>2010</v>
      </c>
      <c r="D53" s="55" t="str">
        <f t="shared" si="5"/>
        <v>Vestfrost MKS 044</v>
      </c>
      <c r="E53" s="185" t="s">
        <v>240</v>
      </c>
      <c r="F53" s="186" t="s">
        <v>75</v>
      </c>
      <c r="G53" s="186" t="s">
        <v>51</v>
      </c>
      <c r="H53" s="186">
        <v>88</v>
      </c>
      <c r="I53" s="129">
        <v>19.5</v>
      </c>
      <c r="J53" s="129"/>
      <c r="K53" s="129"/>
      <c r="L53" s="129"/>
      <c r="M53" s="249">
        <v>2319.5300000000002</v>
      </c>
      <c r="N53" s="188" t="s">
        <v>52</v>
      </c>
      <c r="O53" s="189">
        <v>2318</v>
      </c>
      <c r="P53" s="119" t="s">
        <v>77</v>
      </c>
      <c r="Q53" s="44">
        <f t="shared" ref="Q53:Q89" si="17">IF(N53="$",M53, (M53*EuroExchangeRate))</f>
        <v>2319.5300000000002</v>
      </c>
      <c r="R53" s="44" t="s">
        <v>109</v>
      </c>
      <c r="S53" s="71">
        <f ca="1">IFERROR(VLOOKUP(B53,[1]Parts!$B:$E,4,FALSE),0)</f>
        <v>437.57000000000011</v>
      </c>
      <c r="T53" s="72">
        <f t="shared" ca="1" si="7"/>
        <v>476.95130000000017</v>
      </c>
      <c r="U53" s="190">
        <f t="shared" si="12"/>
        <v>118.95025641025642</v>
      </c>
      <c r="V53" s="191">
        <v>32</v>
      </c>
      <c r="W53" s="191">
        <v>20</v>
      </c>
      <c r="X53" s="192">
        <v>6</v>
      </c>
      <c r="Y53" s="186"/>
      <c r="Z53" s="186"/>
      <c r="AA53" s="129">
        <v>114</v>
      </c>
      <c r="AB53" s="129">
        <v>147</v>
      </c>
      <c r="AC53" s="79">
        <f>IF(A53="Gas",(Z53*LPGasCost*'[1]Country Input'!$C$57)+(X53*ElectricityCost*'[1]Country Input'!$C$58),IF(A53="Freezer",(X53*ElectricityCost),IF(A53="Kerosene",(Y53*KeroseneCost*'[1]Country Input'!$C$57)+(X53*ElectricityCost*'[1]Country Input'!$C$58),IF(A53="ILR",(X53*ElectricityCost),IF(A53="WICR FR",(X53*ElectricityCost),0)))))</f>
        <v>0</v>
      </c>
      <c r="AD53" s="194">
        <f t="shared" si="1"/>
        <v>0</v>
      </c>
      <c r="AE53" s="195">
        <f t="shared" si="2"/>
        <v>0</v>
      </c>
      <c r="AF53" s="82" t="s">
        <v>241</v>
      </c>
      <c r="AG53" s="55"/>
      <c r="AH53" s="55"/>
      <c r="AI53" s="55" t="str">
        <f t="shared" si="3"/>
        <v>MKS 044 Review</v>
      </c>
      <c r="AJ53" s="56" t="s">
        <v>242</v>
      </c>
      <c r="AK53" s="56" t="str">
        <f t="shared" si="4"/>
        <v>20 to 32</v>
      </c>
      <c r="AL53" s="83">
        <f ca="1">[1]Calculations!U53</f>
        <v>107.5</v>
      </c>
    </row>
    <row r="54" spans="1:38" s="15" customFormat="1" ht="11.25" customHeight="1" x14ac:dyDescent="0.35">
      <c r="A54" s="58" t="s">
        <v>238</v>
      </c>
      <c r="B54" s="196" t="s">
        <v>243</v>
      </c>
      <c r="C54" s="60">
        <v>2012</v>
      </c>
      <c r="D54" s="55" t="str">
        <f t="shared" si="5"/>
        <v>Haier HTC-60</v>
      </c>
      <c r="E54" s="197" t="s">
        <v>244</v>
      </c>
      <c r="F54" s="76" t="s">
        <v>63</v>
      </c>
      <c r="G54" s="76" t="s">
        <v>51</v>
      </c>
      <c r="H54" s="76">
        <v>98</v>
      </c>
      <c r="I54" s="64">
        <v>21</v>
      </c>
      <c r="J54" s="64"/>
      <c r="K54" s="64"/>
      <c r="L54" s="129"/>
      <c r="M54" s="249">
        <v>2500</v>
      </c>
      <c r="N54" s="188" t="str">
        <f>P54</f>
        <v>$</v>
      </c>
      <c r="O54" s="131">
        <v>2500</v>
      </c>
      <c r="P54" s="132" t="s">
        <v>52</v>
      </c>
      <c r="Q54" s="70">
        <f t="shared" si="17"/>
        <v>2500</v>
      </c>
      <c r="R54" s="70" t="s">
        <v>109</v>
      </c>
      <c r="S54" s="71">
        <f ca="1">IFERROR(VLOOKUP(B54,[1]Parts!$B:$E,4,FALSE),0)</f>
        <v>249.35000000000002</v>
      </c>
      <c r="T54" s="72">
        <f t="shared" ca="1" si="7"/>
        <v>249.35000000000002</v>
      </c>
      <c r="U54" s="73">
        <f t="shared" si="12"/>
        <v>119.04761904761905</v>
      </c>
      <c r="V54" s="74">
        <v>32</v>
      </c>
      <c r="W54" s="74">
        <v>10</v>
      </c>
      <c r="X54" s="75">
        <v>3.5</v>
      </c>
      <c r="Y54" s="76"/>
      <c r="Z54" s="76"/>
      <c r="AA54" s="64">
        <v>119.42</v>
      </c>
      <c r="AB54" s="64">
        <v>135.5</v>
      </c>
      <c r="AC54" s="79">
        <f>IF(A54="Gas",(Z54*LPGasCost*'[1]Country Input'!$C$57)+(X54*ElectricityCost*'[1]Country Input'!$C$58),IF(A54="Freezer",(X54*ElectricityCost),IF(A54="Kerosene",(Y54*KeroseneCost*'[1]Country Input'!$C$57)+(X54*ElectricityCost*'[1]Country Input'!$C$58),IF(A54="ILR",(X54*ElectricityCost),IF(A54="WICR FR",(X54*ElectricityCost),0)))))</f>
        <v>0</v>
      </c>
      <c r="AD54" s="80">
        <f t="shared" si="1"/>
        <v>0</v>
      </c>
      <c r="AE54" s="81">
        <f t="shared" si="2"/>
        <v>0</v>
      </c>
      <c r="AF54" s="82" t="s">
        <v>245</v>
      </c>
      <c r="AG54" s="55"/>
      <c r="AH54" s="55"/>
      <c r="AI54" s="55" t="str">
        <f t="shared" si="3"/>
        <v>HTC-60 Review</v>
      </c>
      <c r="AJ54" s="56" t="s">
        <v>246</v>
      </c>
      <c r="AK54" s="56" t="str">
        <f t="shared" si="4"/>
        <v>10 to 32</v>
      </c>
      <c r="AL54" s="83">
        <f ca="1">[1]Calculations!U54</f>
        <v>107.5</v>
      </c>
    </row>
    <row r="55" spans="1:38" s="15" customFormat="1" ht="11.25" customHeight="1" x14ac:dyDescent="0.35">
      <c r="A55" s="58" t="s">
        <v>238</v>
      </c>
      <c r="B55" s="196" t="s">
        <v>247</v>
      </c>
      <c r="C55" s="128">
        <v>2011</v>
      </c>
      <c r="D55" s="55" t="str">
        <f t="shared" si="5"/>
        <v>SunDanzer BFRV 55*</v>
      </c>
      <c r="E55" s="197" t="s">
        <v>248</v>
      </c>
      <c r="F55" s="76" t="s">
        <v>249</v>
      </c>
      <c r="G55" s="76" t="s">
        <v>64</v>
      </c>
      <c r="H55" s="76">
        <v>218</v>
      </c>
      <c r="I55" s="64">
        <v>54.5</v>
      </c>
      <c r="J55" s="64"/>
      <c r="K55" s="64"/>
      <c r="L55" s="129"/>
      <c r="M55" s="249">
        <v>3035</v>
      </c>
      <c r="N55" s="188" t="str">
        <f>P55</f>
        <v>$</v>
      </c>
      <c r="O55" s="131">
        <v>3399</v>
      </c>
      <c r="P55" s="132" t="s">
        <v>52</v>
      </c>
      <c r="Q55" s="70">
        <f t="shared" si="17"/>
        <v>3035</v>
      </c>
      <c r="R55" s="70" t="s">
        <v>109</v>
      </c>
      <c r="S55" s="71">
        <f ca="1">IFERROR(VLOOKUP(B55,[1]Parts!$B:$E,4,FALSE),0)</f>
        <v>430</v>
      </c>
      <c r="T55" s="72">
        <f t="shared" ca="1" si="7"/>
        <v>430</v>
      </c>
      <c r="U55" s="73">
        <f t="shared" si="12"/>
        <v>55.688073394495412</v>
      </c>
      <c r="V55" s="74">
        <v>43</v>
      </c>
      <c r="W55" s="74">
        <v>5</v>
      </c>
      <c r="X55" s="75">
        <v>3.5</v>
      </c>
      <c r="Y55" s="76"/>
      <c r="Z55" s="76"/>
      <c r="AA55" s="77">
        <v>65.16</v>
      </c>
      <c r="AB55" s="77">
        <f>83+29/60</f>
        <v>83.483333333333334</v>
      </c>
      <c r="AC55" s="79">
        <f>IF(A55="Gas",(Z55*LPGasCost*'[1]Country Input'!$C$57)+(X55*ElectricityCost*'[1]Country Input'!$C$58),IF(A55="Freezer",(X55*ElectricityCost),IF(A55="Kerosene",(Y55*KeroseneCost*'[1]Country Input'!$C$57)+(X55*ElectricityCost*'[1]Country Input'!$C$58),IF(A55="ILR",(X55*ElectricityCost),IF(A55="WICR FR",(X55*ElectricityCost),0)))))</f>
        <v>0</v>
      </c>
      <c r="AD55" s="80">
        <f t="shared" si="1"/>
        <v>0</v>
      </c>
      <c r="AE55" s="81">
        <f t="shared" si="2"/>
        <v>0</v>
      </c>
      <c r="AF55" s="82" t="s">
        <v>152</v>
      </c>
      <c r="AG55" s="55"/>
      <c r="AH55" s="55"/>
      <c r="AI55" s="55" t="str">
        <f t="shared" si="3"/>
        <v>BFRV 55* Review</v>
      </c>
      <c r="AJ55" s="56" t="s">
        <v>250</v>
      </c>
      <c r="AK55" s="56" t="str">
        <f t="shared" si="4"/>
        <v>5 to 43</v>
      </c>
      <c r="AL55" s="83">
        <f ca="1">[1]Calculations!U55</f>
        <v>107.5</v>
      </c>
    </row>
    <row r="56" spans="1:38" s="15" customFormat="1" ht="11.25" customHeight="1" x14ac:dyDescent="0.35">
      <c r="A56" s="58" t="s">
        <v>238</v>
      </c>
      <c r="B56" s="196" t="s">
        <v>251</v>
      </c>
      <c r="C56" s="60">
        <v>2012</v>
      </c>
      <c r="D56" s="55" t="str">
        <f t="shared" si="5"/>
        <v>B Medical TCW 3000 SDD</v>
      </c>
      <c r="E56" s="197" t="s">
        <v>252</v>
      </c>
      <c r="F56" s="76" t="s">
        <v>50</v>
      </c>
      <c r="G56" s="76" t="s">
        <v>51</v>
      </c>
      <c r="H56" s="76">
        <v>114</v>
      </c>
      <c r="I56" s="64">
        <v>156</v>
      </c>
      <c r="J56" s="64"/>
      <c r="K56" s="64"/>
      <c r="L56" s="64"/>
      <c r="M56" s="65">
        <v>6399.15</v>
      </c>
      <c r="N56" s="188" t="s">
        <v>52</v>
      </c>
      <c r="O56" s="131">
        <v>5749</v>
      </c>
      <c r="P56" s="132" t="s">
        <v>77</v>
      </c>
      <c r="Q56" s="70">
        <f t="shared" si="17"/>
        <v>6399.15</v>
      </c>
      <c r="R56" s="70" t="s">
        <v>109</v>
      </c>
      <c r="S56" s="71">
        <f ca="1">IFERROR(VLOOKUP(B56,[1]Parts!$B:$E,4,FALSE),0)</f>
        <v>640.65000000000009</v>
      </c>
      <c r="T56" s="72">
        <f t="shared" ca="1" si="7"/>
        <v>698.30850000000009</v>
      </c>
      <c r="U56" s="73">
        <f t="shared" si="12"/>
        <v>41.020192307692305</v>
      </c>
      <c r="V56" s="74">
        <v>32</v>
      </c>
      <c r="W56" s="74">
        <v>5</v>
      </c>
      <c r="X56" s="75">
        <v>3.5</v>
      </c>
      <c r="Y56" s="76"/>
      <c r="Z56" s="76"/>
      <c r="AA56" s="64">
        <v>94.08</v>
      </c>
      <c r="AB56" s="64">
        <v>86.93</v>
      </c>
      <c r="AC56" s="79">
        <f>IF(A56="Gas",(Z56*LPGasCost*'[1]Country Input'!$C$57)+(X56*ElectricityCost*'[1]Country Input'!$C$58),IF(A56="Freezer",(X56*ElectricityCost),IF(A56="Kerosene",(Y56*KeroseneCost*'[1]Country Input'!$C$57)+(X56*ElectricityCost*'[1]Country Input'!$C$58),IF(A56="ILR",(X56*ElectricityCost),IF(A56="WICR FR",(X56*ElectricityCost),0)))))</f>
        <v>0</v>
      </c>
      <c r="AD56" s="80">
        <f t="shared" si="1"/>
        <v>0</v>
      </c>
      <c r="AE56" s="81">
        <f t="shared" si="2"/>
        <v>0</v>
      </c>
      <c r="AF56" s="82" t="s">
        <v>106</v>
      </c>
      <c r="AG56" s="55"/>
      <c r="AH56" s="55"/>
      <c r="AI56" s="55" t="str">
        <f t="shared" si="3"/>
        <v>TCW 3000 SDD Review</v>
      </c>
      <c r="AJ56" s="56" t="s">
        <v>253</v>
      </c>
      <c r="AK56" s="56" t="str">
        <f t="shared" si="4"/>
        <v>5 to 32</v>
      </c>
      <c r="AL56" s="83">
        <f ca="1">[1]Calculations!U56</f>
        <v>107.5</v>
      </c>
    </row>
    <row r="57" spans="1:38" s="15" customFormat="1" ht="11.25" customHeight="1" x14ac:dyDescent="0.35">
      <c r="A57" s="58" t="s">
        <v>238</v>
      </c>
      <c r="B57" s="196" t="s">
        <v>254</v>
      </c>
      <c r="C57" s="128">
        <v>2012</v>
      </c>
      <c r="D57" s="55" t="str">
        <f t="shared" si="5"/>
        <v>B Medical TCW 2000 SDD</v>
      </c>
      <c r="E57" s="197" t="s">
        <v>255</v>
      </c>
      <c r="F57" s="76" t="s">
        <v>50</v>
      </c>
      <c r="G57" s="76" t="s">
        <v>51</v>
      </c>
      <c r="H57" s="76">
        <v>125</v>
      </c>
      <c r="I57" s="64">
        <v>99</v>
      </c>
      <c r="J57" s="64">
        <v>42</v>
      </c>
      <c r="K57" s="64">
        <v>2.4</v>
      </c>
      <c r="L57" s="64" t="s">
        <v>256</v>
      </c>
      <c r="M57" s="250">
        <v>9255.84</v>
      </c>
      <c r="N57" s="66" t="s">
        <v>52</v>
      </c>
      <c r="O57" s="131">
        <v>8580</v>
      </c>
      <c r="P57" s="132" t="s">
        <v>77</v>
      </c>
      <c r="Q57" s="70">
        <f t="shared" si="17"/>
        <v>9255.84</v>
      </c>
      <c r="R57" s="70" t="s">
        <v>109</v>
      </c>
      <c r="S57" s="71">
        <f ca="1">IFERROR(VLOOKUP(B57,[1]Parts!$B:$E,4,FALSE),0)</f>
        <v>649.60000000000014</v>
      </c>
      <c r="T57" s="72">
        <f t="shared" ca="1" si="7"/>
        <v>708.06400000000019</v>
      </c>
      <c r="U57" s="73">
        <f>Q57/I57</f>
        <v>93.493333333333339</v>
      </c>
      <c r="V57" s="74">
        <v>32</v>
      </c>
      <c r="W57" s="74">
        <v>5</v>
      </c>
      <c r="X57" s="75">
        <v>3.5</v>
      </c>
      <c r="Y57" s="76"/>
      <c r="Z57" s="76"/>
      <c r="AA57" s="64">
        <v>94</v>
      </c>
      <c r="AB57" s="64">
        <f>85+24/60</f>
        <v>85.4</v>
      </c>
      <c r="AC57" s="79">
        <f>IF(A57="Gas",(Z57*LPGasCost*'[1]Country Input'!$C$57)+(X57*ElectricityCost*'[1]Country Input'!$C$58),IF(A57="Freezer",(X57*ElectricityCost),IF(A57="Kerosene",(Y57*KeroseneCost*'[1]Country Input'!$C$57)+(X57*ElectricityCost*'[1]Country Input'!$C$58),IF(A57="ILR",(X57*ElectricityCost),IF(A57="WICR FR",(X57*ElectricityCost),0)))))</f>
        <v>0</v>
      </c>
      <c r="AD57" s="198">
        <f t="shared" si="1"/>
        <v>0</v>
      </c>
      <c r="AE57" s="199">
        <f t="shared" si="2"/>
        <v>0</v>
      </c>
      <c r="AF57" s="82" t="s">
        <v>257</v>
      </c>
      <c r="AG57" s="55"/>
      <c r="AH57" s="55"/>
      <c r="AI57" s="55" t="str">
        <f t="shared" si="3"/>
        <v>TCW 2000 SDD Review</v>
      </c>
      <c r="AJ57" s="56" t="s">
        <v>258</v>
      </c>
      <c r="AK57" s="56" t="str">
        <f t="shared" si="4"/>
        <v>5 to 32</v>
      </c>
      <c r="AL57" s="83">
        <f ca="1">[1]Calculations!U57</f>
        <v>107.5</v>
      </c>
    </row>
    <row r="58" spans="1:38" s="15" customFormat="1" ht="11.25" customHeight="1" x14ac:dyDescent="0.35">
      <c r="A58" s="58" t="s">
        <v>238</v>
      </c>
      <c r="B58" s="196" t="s">
        <v>259</v>
      </c>
      <c r="C58" s="128">
        <v>2013</v>
      </c>
      <c r="D58" s="55" t="str">
        <f t="shared" si="5"/>
        <v>Zero ZLF 100 DC*</v>
      </c>
      <c r="E58" s="197" t="s">
        <v>260</v>
      </c>
      <c r="F58" s="76" t="s">
        <v>173</v>
      </c>
      <c r="G58" s="76" t="s">
        <v>64</v>
      </c>
      <c r="H58" s="76">
        <v>115</v>
      </c>
      <c r="I58" s="64">
        <v>99</v>
      </c>
      <c r="J58" s="64"/>
      <c r="K58" s="64"/>
      <c r="L58" s="64"/>
      <c r="M58" s="251">
        <v>5122</v>
      </c>
      <c r="N58" s="66" t="str">
        <f t="shared" ref="N58:N73" si="18">P58</f>
        <v>$</v>
      </c>
      <c r="O58" s="131">
        <v>3933</v>
      </c>
      <c r="P58" s="132" t="s">
        <v>52</v>
      </c>
      <c r="Q58" s="70">
        <f t="shared" si="17"/>
        <v>5122</v>
      </c>
      <c r="R58" s="70" t="s">
        <v>109</v>
      </c>
      <c r="S58" s="71">
        <f ca="1">IFERROR(VLOOKUP(B58,[1]Parts!$B:$E,4,FALSE),0)</f>
        <v>666</v>
      </c>
      <c r="T58" s="72">
        <f t="shared" ca="1" si="7"/>
        <v>666</v>
      </c>
      <c r="U58" s="73">
        <f t="shared" si="12"/>
        <v>51.737373737373737</v>
      </c>
      <c r="V58" s="74">
        <v>43</v>
      </c>
      <c r="W58" s="74">
        <v>5</v>
      </c>
      <c r="X58" s="75">
        <v>3.5</v>
      </c>
      <c r="Y58" s="76"/>
      <c r="Z58" s="76"/>
      <c r="AA58" s="77">
        <v>125</v>
      </c>
      <c r="AB58" s="77">
        <v>170.1</v>
      </c>
      <c r="AC58" s="79">
        <f>IF(A58="Gas",(Z58*LPGasCost*'[1]Country Input'!$C$57)+(X58*ElectricityCost*'[1]Country Input'!$C$58),IF(A58="Freezer",(X58*ElectricityCost),IF(A58="Kerosene",(Y58*KeroseneCost*'[1]Country Input'!$C$57)+(X58*ElectricityCost*'[1]Country Input'!$C$58),IF(A58="ILR",(X58*ElectricityCost),IF(A58="WICR FR",(X58*ElectricityCost),0)))))</f>
        <v>0</v>
      </c>
      <c r="AD58" s="198">
        <f t="shared" si="1"/>
        <v>0</v>
      </c>
      <c r="AE58" s="199">
        <f t="shared" si="2"/>
        <v>0</v>
      </c>
      <c r="AF58" s="82" t="s">
        <v>261</v>
      </c>
      <c r="AG58" s="55"/>
      <c r="AH58" s="55"/>
      <c r="AI58" s="55" t="str">
        <f t="shared" si="3"/>
        <v>ZLF 100 DC* Review</v>
      </c>
      <c r="AJ58" s="56" t="s">
        <v>262</v>
      </c>
      <c r="AK58" s="56" t="str">
        <f t="shared" si="4"/>
        <v>5 to 43</v>
      </c>
      <c r="AL58" s="83">
        <f ca="1">[1]Calculations!U58</f>
        <v>107.5</v>
      </c>
    </row>
    <row r="59" spans="1:38" s="15" customFormat="1" ht="11.25" customHeight="1" x14ac:dyDescent="0.35">
      <c r="A59" s="58" t="s">
        <v>238</v>
      </c>
      <c r="B59" s="201" t="s">
        <v>263</v>
      </c>
      <c r="C59" s="128">
        <v>2014</v>
      </c>
      <c r="D59" s="55" t="str">
        <f t="shared" si="5"/>
        <v>SunDanzer BFRV 15 SDD*</v>
      </c>
      <c r="E59" s="197" t="s">
        <v>264</v>
      </c>
      <c r="F59" s="76" t="s">
        <v>249</v>
      </c>
      <c r="G59" s="76" t="s">
        <v>64</v>
      </c>
      <c r="H59" s="76">
        <v>147</v>
      </c>
      <c r="I59" s="64">
        <v>15</v>
      </c>
      <c r="J59" s="64"/>
      <c r="K59" s="64"/>
      <c r="L59" s="64"/>
      <c r="M59" s="251">
        <v>2440</v>
      </c>
      <c r="N59" s="66" t="str">
        <f t="shared" si="18"/>
        <v>$</v>
      </c>
      <c r="O59" s="131">
        <v>2295</v>
      </c>
      <c r="P59" s="132" t="s">
        <v>52</v>
      </c>
      <c r="Q59" s="70">
        <f t="shared" si="17"/>
        <v>2440</v>
      </c>
      <c r="R59" s="70" t="s">
        <v>109</v>
      </c>
      <c r="S59" s="71">
        <f ca="1">IFERROR(VLOOKUP(B59,[1]Parts!$B:$E,4,FALSE),0)</f>
        <v>330</v>
      </c>
      <c r="T59" s="72">
        <f t="shared" ca="1" si="7"/>
        <v>330</v>
      </c>
      <c r="U59" s="73">
        <f t="shared" si="12"/>
        <v>162.66666666666666</v>
      </c>
      <c r="V59" s="74">
        <v>43</v>
      </c>
      <c r="W59" s="74">
        <v>5</v>
      </c>
      <c r="X59" s="75">
        <v>3.5</v>
      </c>
      <c r="Y59" s="76"/>
      <c r="Z59" s="76"/>
      <c r="AA59" s="77">
        <v>107.48</v>
      </c>
      <c r="AB59" s="77">
        <v>101.31</v>
      </c>
      <c r="AC59" s="79">
        <f>IF(A59="Gas",(Z59*LPGasCost*'[1]Country Input'!$C$57)+(X59*ElectricityCost*'[1]Country Input'!$C$58),IF(A59="Freezer",(X59*ElectricityCost),IF(A59="Kerosene",(Y59*KeroseneCost*'[1]Country Input'!$C$57)+(X59*ElectricityCost*'[1]Country Input'!$C$58),IF(A59="ILR",(X59*ElectricityCost),IF(A59="WICR FR",(X59*ElectricityCost),0)))))</f>
        <v>0</v>
      </c>
      <c r="AD59" s="198">
        <f t="shared" si="1"/>
        <v>0</v>
      </c>
      <c r="AE59" s="199">
        <f t="shared" si="2"/>
        <v>0</v>
      </c>
      <c r="AF59" s="82" t="s">
        <v>265</v>
      </c>
      <c r="AG59" s="55"/>
      <c r="AH59" s="55"/>
      <c r="AI59" s="55" t="str">
        <f t="shared" si="3"/>
        <v>BFRV 15 SDD* Review</v>
      </c>
      <c r="AJ59" s="56" t="s">
        <v>266</v>
      </c>
      <c r="AK59" s="56" t="str">
        <f t="shared" si="4"/>
        <v>5 to 43</v>
      </c>
      <c r="AL59" s="83">
        <f ca="1">[1]Calculations!U59</f>
        <v>107.5</v>
      </c>
    </row>
    <row r="60" spans="1:38" s="15" customFormat="1" ht="11.25" customHeight="1" x14ac:dyDescent="0.35">
      <c r="A60" s="58" t="s">
        <v>238</v>
      </c>
      <c r="B60" s="201" t="s">
        <v>267</v>
      </c>
      <c r="C60" s="128">
        <v>2014</v>
      </c>
      <c r="D60" s="55" t="str">
        <f t="shared" si="5"/>
        <v>Dulas Solar VC 200 SDD*</v>
      </c>
      <c r="E60" s="197" t="s">
        <v>268</v>
      </c>
      <c r="F60" s="76" t="s">
        <v>214</v>
      </c>
      <c r="G60" s="76" t="s">
        <v>64</v>
      </c>
      <c r="H60" s="76">
        <v>129</v>
      </c>
      <c r="I60" s="64">
        <v>132</v>
      </c>
      <c r="J60" s="64"/>
      <c r="K60" s="64"/>
      <c r="L60" s="64"/>
      <c r="M60" s="251">
        <v>4606.46</v>
      </c>
      <c r="N60" s="66" t="s">
        <v>52</v>
      </c>
      <c r="O60" s="131">
        <v>4050</v>
      </c>
      <c r="P60" s="132" t="s">
        <v>52</v>
      </c>
      <c r="Q60" s="70">
        <f t="shared" si="17"/>
        <v>4606.46</v>
      </c>
      <c r="R60" s="70" t="s">
        <v>109</v>
      </c>
      <c r="S60" s="71">
        <f ca="1">IFERROR(VLOOKUP(B60,[1]Parts!$B:$E,4,FALSE),0)</f>
        <v>371</v>
      </c>
      <c r="T60" s="72">
        <f t="shared" ca="1" si="7"/>
        <v>371</v>
      </c>
      <c r="U60" s="73">
        <f t="shared" si="12"/>
        <v>34.897424242424243</v>
      </c>
      <c r="V60" s="74">
        <v>43</v>
      </c>
      <c r="W60" s="74">
        <v>5</v>
      </c>
      <c r="X60" s="75">
        <v>3.5</v>
      </c>
      <c r="Y60" s="76"/>
      <c r="Z60" s="76"/>
      <c r="AA60" s="77">
        <v>90.5</v>
      </c>
      <c r="AB60" s="77">
        <f>79+29/60</f>
        <v>79.483333333333334</v>
      </c>
      <c r="AC60" s="79">
        <f>IF(A60="Gas",(Z60*LPGasCost*'[1]Country Input'!$C$57)+(X60*ElectricityCost*'[1]Country Input'!$C$58),IF(A60="Freezer",(X60*ElectricityCost),IF(A60="Kerosene",(Y60*KeroseneCost*'[1]Country Input'!$C$57)+(X60*ElectricityCost*'[1]Country Input'!$C$58),IF(A60="ILR",(X60*ElectricityCost),IF(A60="WICR FR",(X60*ElectricityCost),0)))))</f>
        <v>0</v>
      </c>
      <c r="AD60" s="198">
        <f t="shared" si="1"/>
        <v>0</v>
      </c>
      <c r="AE60" s="199">
        <f t="shared" si="2"/>
        <v>0</v>
      </c>
      <c r="AF60" s="82" t="s">
        <v>269</v>
      </c>
      <c r="AG60" s="55"/>
      <c r="AH60" s="55"/>
      <c r="AI60" s="55" t="str">
        <f t="shared" si="3"/>
        <v>VC 200 SDD* Review</v>
      </c>
      <c r="AJ60" s="56" t="s">
        <v>270</v>
      </c>
      <c r="AK60" s="56" t="str">
        <f t="shared" si="4"/>
        <v>5 to 43</v>
      </c>
      <c r="AL60" s="83">
        <f ca="1">[1]Calculations!U60</f>
        <v>107.5</v>
      </c>
    </row>
    <row r="61" spans="1:38" s="15" customFormat="1" ht="11.25" customHeight="1" x14ac:dyDescent="0.35">
      <c r="A61" s="58" t="s">
        <v>238</v>
      </c>
      <c r="B61" s="201" t="s">
        <v>271</v>
      </c>
      <c r="C61" s="128">
        <v>2014</v>
      </c>
      <c r="D61" s="55" t="str">
        <f t="shared" si="5"/>
        <v>Vestfrost VLS 054 SDD*</v>
      </c>
      <c r="E61" s="197" t="s">
        <v>272</v>
      </c>
      <c r="F61" s="76" t="s">
        <v>75</v>
      </c>
      <c r="G61" s="76" t="s">
        <v>64</v>
      </c>
      <c r="H61" s="76">
        <v>85</v>
      </c>
      <c r="I61" s="64">
        <v>55.5</v>
      </c>
      <c r="J61" s="64"/>
      <c r="K61" s="64"/>
      <c r="L61" s="64"/>
      <c r="M61" s="250">
        <v>2945.86</v>
      </c>
      <c r="N61" s="66" t="s">
        <v>52</v>
      </c>
      <c r="O61" s="131">
        <v>2874</v>
      </c>
      <c r="P61" s="132" t="s">
        <v>77</v>
      </c>
      <c r="Q61" s="70">
        <f t="shared" si="17"/>
        <v>2945.86</v>
      </c>
      <c r="R61" s="70" t="s">
        <v>109</v>
      </c>
      <c r="S61" s="71">
        <f ca="1">IFERROR(VLOOKUP(B61,[1]Parts!$B:$E,4,FALSE),0)</f>
        <v>468.76000000000005</v>
      </c>
      <c r="T61" s="72">
        <f t="shared" ca="1" si="7"/>
        <v>510.94840000000011</v>
      </c>
      <c r="U61" s="73">
        <f t="shared" si="12"/>
        <v>53.078558558558562</v>
      </c>
      <c r="V61" s="74">
        <v>43</v>
      </c>
      <c r="W61" s="74">
        <v>5</v>
      </c>
      <c r="X61" s="75">
        <v>3.5</v>
      </c>
      <c r="Y61" s="76"/>
      <c r="Z61" s="76"/>
      <c r="AA61" s="77">
        <v>79.400000000000006</v>
      </c>
      <c r="AB61" s="77">
        <v>72.400000000000006</v>
      </c>
      <c r="AC61" s="79">
        <f>IF(A61="Gas",(Z61*LPGasCost*'[1]Country Input'!$C$57)+(X61*ElectricityCost*'[1]Country Input'!$C$58),IF(A61="Freezer",(X61*ElectricityCost),IF(A61="Kerosene",(Y61*KeroseneCost*'[1]Country Input'!$C$57)+(X61*ElectricityCost*'[1]Country Input'!$C$58),IF(A61="ILR",(X61*ElectricityCost),IF(A61="WICR FR",(X61*ElectricityCost),0)))))</f>
        <v>0</v>
      </c>
      <c r="AD61" s="198">
        <f t="shared" si="1"/>
        <v>0</v>
      </c>
      <c r="AE61" s="199">
        <f t="shared" si="2"/>
        <v>0</v>
      </c>
      <c r="AF61" s="82" t="s">
        <v>273</v>
      </c>
      <c r="AG61" s="55"/>
      <c r="AH61" s="55"/>
      <c r="AI61" s="55" t="str">
        <f t="shared" si="3"/>
        <v>VLS 054 SDD* Review</v>
      </c>
      <c r="AJ61" s="56" t="s">
        <v>274</v>
      </c>
      <c r="AK61" s="56" t="str">
        <f t="shared" si="4"/>
        <v>5 to 43</v>
      </c>
      <c r="AL61" s="83">
        <f ca="1">[1]Calculations!U61</f>
        <v>107.5</v>
      </c>
    </row>
    <row r="62" spans="1:38" s="15" customFormat="1" ht="11.25" customHeight="1" x14ac:dyDescent="0.35">
      <c r="A62" s="58" t="s">
        <v>238</v>
      </c>
      <c r="B62" s="201" t="s">
        <v>275</v>
      </c>
      <c r="C62" s="128">
        <v>2014</v>
      </c>
      <c r="D62" s="55" t="str">
        <f t="shared" si="5"/>
        <v>B Medical TCW 40 SDD*</v>
      </c>
      <c r="E62" s="197" t="s">
        <v>276</v>
      </c>
      <c r="F62" s="76" t="s">
        <v>50</v>
      </c>
      <c r="G62" s="76" t="s">
        <v>64</v>
      </c>
      <c r="H62" s="76">
        <v>120</v>
      </c>
      <c r="I62" s="64">
        <v>36</v>
      </c>
      <c r="J62" s="64">
        <v>4.8</v>
      </c>
      <c r="K62" s="64">
        <v>1.8</v>
      </c>
      <c r="L62" s="64" t="s">
        <v>277</v>
      </c>
      <c r="M62" s="65">
        <v>5925.69</v>
      </c>
      <c r="N62" s="66" t="s">
        <v>52</v>
      </c>
      <c r="O62" s="131">
        <v>5279</v>
      </c>
      <c r="P62" s="132" t="s">
        <v>77</v>
      </c>
      <c r="Q62" s="70">
        <f t="shared" si="17"/>
        <v>5925.69</v>
      </c>
      <c r="R62" s="70" t="s">
        <v>109</v>
      </c>
      <c r="S62" s="71">
        <f ca="1">IFERROR(VLOOKUP(B62,[1]Parts!$B:$E,4,FALSE),0)</f>
        <v>729.89000000000021</v>
      </c>
      <c r="T62" s="72">
        <f t="shared" ca="1" si="7"/>
        <v>795.58010000000024</v>
      </c>
      <c r="U62" s="73">
        <f t="shared" si="12"/>
        <v>164.60249999999999</v>
      </c>
      <c r="V62" s="74">
        <v>43</v>
      </c>
      <c r="W62" s="74">
        <v>5</v>
      </c>
      <c r="X62" s="75">
        <v>3.5</v>
      </c>
      <c r="Y62" s="76"/>
      <c r="Z62" s="76"/>
      <c r="AA62" s="77">
        <v>93.4</v>
      </c>
      <c r="AB62" s="77">
        <f>81+54/60</f>
        <v>81.900000000000006</v>
      </c>
      <c r="AC62" s="79">
        <f>IF(A62="Gas",(Z62*LPGasCost*'[1]Country Input'!$C$57)+(X62*ElectricityCost*'[1]Country Input'!$C$58),IF(A62="Freezer",(X62*ElectricityCost),IF(A62="Kerosene",(Y62*KeroseneCost*'[1]Country Input'!$C$57)+(X62*ElectricityCost*'[1]Country Input'!$C$58),IF(A62="ILR",(X62*ElectricityCost),IF(A62="WICR FR",(X62*ElectricityCost),0)))))</f>
        <v>0</v>
      </c>
      <c r="AD62" s="198">
        <f t="shared" si="1"/>
        <v>0</v>
      </c>
      <c r="AE62" s="199">
        <f t="shared" si="2"/>
        <v>0</v>
      </c>
      <c r="AF62" s="82" t="s">
        <v>278</v>
      </c>
      <c r="AG62" s="55"/>
      <c r="AH62" s="55"/>
      <c r="AI62" s="55" t="str">
        <f t="shared" si="3"/>
        <v>TCW 40 SDD* Review</v>
      </c>
      <c r="AJ62" s="56" t="s">
        <v>279</v>
      </c>
      <c r="AK62" s="56" t="str">
        <f t="shared" si="4"/>
        <v>5 to 43</v>
      </c>
      <c r="AL62" s="83">
        <f ca="1">[1]Calculations!U62</f>
        <v>107.5</v>
      </c>
    </row>
    <row r="63" spans="1:38" x14ac:dyDescent="0.35">
      <c r="A63" s="58" t="s">
        <v>238</v>
      </c>
      <c r="B63" s="201" t="s">
        <v>280</v>
      </c>
      <c r="C63" s="128">
        <v>2014</v>
      </c>
      <c r="D63" s="55" t="str">
        <f t="shared" si="5"/>
        <v>B Medical TCW 2043 SDD*</v>
      </c>
      <c r="E63" s="203" t="s">
        <v>281</v>
      </c>
      <c r="F63" s="204" t="s">
        <v>50</v>
      </c>
      <c r="G63" s="204" t="s">
        <v>64</v>
      </c>
      <c r="H63" s="204">
        <v>160</v>
      </c>
      <c r="I63" s="204">
        <v>70</v>
      </c>
      <c r="J63" s="204">
        <v>42</v>
      </c>
      <c r="K63" s="204">
        <v>2.5</v>
      </c>
      <c r="L63" s="204" t="s">
        <v>282</v>
      </c>
      <c r="M63" s="65">
        <v>9166.66</v>
      </c>
      <c r="N63" s="66" t="s">
        <v>52</v>
      </c>
      <c r="O63" s="131">
        <v>8158</v>
      </c>
      <c r="P63" s="132" t="s">
        <v>77</v>
      </c>
      <c r="Q63" s="70">
        <f t="shared" si="17"/>
        <v>9166.66</v>
      </c>
      <c r="R63" s="70" t="s">
        <v>109</v>
      </c>
      <c r="S63" s="71">
        <f ca="1">IFERROR(VLOOKUP(B63,[1]Parts!$B:$E,4,FALSE),0)</f>
        <v>546.71</v>
      </c>
      <c r="T63" s="72">
        <f t="shared" ca="1" si="7"/>
        <v>595.91390000000013</v>
      </c>
      <c r="U63" s="73">
        <f t="shared" si="12"/>
        <v>130.95228571428572</v>
      </c>
      <c r="V63" s="74">
        <v>43</v>
      </c>
      <c r="W63" s="74">
        <v>5</v>
      </c>
      <c r="X63" s="75">
        <v>3.5</v>
      </c>
      <c r="Y63" s="204"/>
      <c r="Z63" s="204"/>
      <c r="AA63" s="202">
        <v>79</v>
      </c>
      <c r="AB63" s="202">
        <f>73+54/60</f>
        <v>73.900000000000006</v>
      </c>
      <c r="AC63" s="79">
        <f>IF(A63="Gas",(Z63*LPGasCost*'[1]Country Input'!$C$57)+(X63*ElectricityCost*'[1]Country Input'!$C$58),IF(A63="Freezer",(X63*ElectricityCost),IF(A63="Kerosene",(Y63*KeroseneCost*'[1]Country Input'!$C$57)+(X63*ElectricityCost*'[1]Country Input'!$C$58),IF(A63="ILR",(X63*ElectricityCost),IF(A63="WICR FR",(X63*ElectricityCost),0)))))</f>
        <v>0</v>
      </c>
      <c r="AD63" s="198">
        <f t="shared" si="1"/>
        <v>0</v>
      </c>
      <c r="AE63" s="199">
        <f t="shared" si="2"/>
        <v>0</v>
      </c>
      <c r="AF63" s="82" t="s">
        <v>106</v>
      </c>
      <c r="AG63" s="208"/>
      <c r="AH63" s="208"/>
      <c r="AI63" s="55" t="str">
        <f t="shared" si="3"/>
        <v>TCW 2043 SDD* Review</v>
      </c>
      <c r="AJ63" s="56" t="s">
        <v>283</v>
      </c>
      <c r="AK63" s="56" t="str">
        <f t="shared" si="4"/>
        <v>5 to 43</v>
      </c>
      <c r="AL63" s="83">
        <f ca="1">[1]Calculations!U63</f>
        <v>107.5</v>
      </c>
    </row>
    <row r="64" spans="1:38" x14ac:dyDescent="0.35">
      <c r="A64" s="58" t="s">
        <v>238</v>
      </c>
      <c r="B64" s="201" t="s">
        <v>284</v>
      </c>
      <c r="C64" s="128">
        <v>2014</v>
      </c>
      <c r="D64" s="55" t="str">
        <f t="shared" si="5"/>
        <v>B Medical TCW 3043 SDD*</v>
      </c>
      <c r="E64" s="203" t="s">
        <v>285</v>
      </c>
      <c r="F64" s="204" t="s">
        <v>50</v>
      </c>
      <c r="G64" s="204" t="s">
        <v>64</v>
      </c>
      <c r="H64" s="204">
        <v>169</v>
      </c>
      <c r="I64" s="204">
        <v>89</v>
      </c>
      <c r="J64" s="204"/>
      <c r="K64" s="204"/>
      <c r="L64" s="204"/>
      <c r="M64" s="252">
        <v>6763.27</v>
      </c>
      <c r="N64" s="66" t="s">
        <v>52</v>
      </c>
      <c r="O64" s="131">
        <v>6110</v>
      </c>
      <c r="P64" s="132" t="s">
        <v>77</v>
      </c>
      <c r="Q64" s="70">
        <f t="shared" si="17"/>
        <v>6763.27</v>
      </c>
      <c r="R64" s="70" t="s">
        <v>109</v>
      </c>
      <c r="S64" s="71">
        <f ca="1">IFERROR(VLOOKUP(B64,[1]Parts!$B:$E,4,FALSE),0)</f>
        <v>616.3900000000001</v>
      </c>
      <c r="T64" s="72">
        <f t="shared" ca="1" si="7"/>
        <v>671.86510000000021</v>
      </c>
      <c r="U64" s="73">
        <f t="shared" si="12"/>
        <v>75.991797752808992</v>
      </c>
      <c r="V64" s="74">
        <v>43</v>
      </c>
      <c r="W64" s="74">
        <v>5</v>
      </c>
      <c r="X64" s="75">
        <v>3.5</v>
      </c>
      <c r="Y64" s="204"/>
      <c r="Z64" s="204"/>
      <c r="AA64" s="253">
        <v>124.8</v>
      </c>
      <c r="AB64" s="253">
        <v>116.68</v>
      </c>
      <c r="AC64" s="79">
        <f>IF(A64="Gas",(Z64*LPGasCost*'[1]Country Input'!$C$57)+(X64*ElectricityCost*'[1]Country Input'!$C$58),IF(A64="Freezer",(X64*ElectricityCost),IF(A64="Kerosene",(Y64*KeroseneCost*'[1]Country Input'!$C$57)+(X64*ElectricityCost*'[1]Country Input'!$C$58),IF(A64="ILR",(X64*ElectricityCost),IF(A64="WICR FR",(X64*ElectricityCost),0)))))</f>
        <v>0</v>
      </c>
      <c r="AD64" s="198">
        <f t="shared" si="1"/>
        <v>0</v>
      </c>
      <c r="AE64" s="199">
        <f t="shared" si="2"/>
        <v>0</v>
      </c>
      <c r="AF64" s="82" t="s">
        <v>106</v>
      </c>
      <c r="AG64" s="208"/>
      <c r="AH64" s="208"/>
      <c r="AI64" s="55" t="str">
        <f t="shared" si="3"/>
        <v>TCW 3043 SDD* Review</v>
      </c>
      <c r="AJ64" s="56" t="s">
        <v>286</v>
      </c>
      <c r="AK64" s="56" t="str">
        <f t="shared" si="4"/>
        <v>5 to 43</v>
      </c>
      <c r="AL64" s="83">
        <f ca="1">[1]Calculations!U64</f>
        <v>107.5</v>
      </c>
    </row>
    <row r="65" spans="1:38" x14ac:dyDescent="0.35">
      <c r="A65" s="136" t="s">
        <v>238</v>
      </c>
      <c r="B65" s="211" t="s">
        <v>287</v>
      </c>
      <c r="C65" s="142">
        <v>2015</v>
      </c>
      <c r="D65" s="55" t="str">
        <f t="shared" si="5"/>
        <v>Dulas Solar VC 150 SDD*</v>
      </c>
      <c r="E65" s="213" t="s">
        <v>288</v>
      </c>
      <c r="F65" s="214" t="s">
        <v>214</v>
      </c>
      <c r="G65" s="214" t="s">
        <v>64</v>
      </c>
      <c r="H65" s="214">
        <v>171</v>
      </c>
      <c r="I65" s="214">
        <v>102</v>
      </c>
      <c r="J65" s="214">
        <v>42.9</v>
      </c>
      <c r="K65" s="214">
        <v>2.04</v>
      </c>
      <c r="L65" s="214" t="s">
        <v>289</v>
      </c>
      <c r="M65" s="254">
        <v>6854.56</v>
      </c>
      <c r="N65" s="145" t="s">
        <v>52</v>
      </c>
      <c r="O65" s="146">
        <v>6800</v>
      </c>
      <c r="P65" s="145" t="s">
        <v>77</v>
      </c>
      <c r="Q65" s="70">
        <f t="shared" si="17"/>
        <v>6854.56</v>
      </c>
      <c r="R65" s="70" t="s">
        <v>109</v>
      </c>
      <c r="S65" s="71">
        <f ca="1">IFERROR(VLOOKUP(B65,[1]Parts!$B:$E,4,FALSE),0)</f>
        <v>395</v>
      </c>
      <c r="T65" s="72">
        <f t="shared" ca="1" si="7"/>
        <v>430.55</v>
      </c>
      <c r="U65" s="73">
        <f t="shared" si="12"/>
        <v>67.201568627450982</v>
      </c>
      <c r="V65" s="217">
        <v>43</v>
      </c>
      <c r="W65" s="218">
        <v>5</v>
      </c>
      <c r="X65" s="149">
        <v>3.5</v>
      </c>
      <c r="Y65" s="214"/>
      <c r="Z65" s="214"/>
      <c r="AA65" s="214">
        <v>122.5</v>
      </c>
      <c r="AB65" s="214">
        <v>77.989999999999995</v>
      </c>
      <c r="AC65" s="79">
        <f>IF(A65="Gas",(Z65*LPGasCost*'[1]Country Input'!$C$57)+(X65*ElectricityCost*'[1]Country Input'!$C$58),IF(A65="Freezer",(X65*ElectricityCost),IF(A65="Kerosene",(Y65*KeroseneCost*'[1]Country Input'!$C$57)+(X65*ElectricityCost*'[1]Country Input'!$C$58),IF(A65="ILR",(X65*ElectricityCost),IF(A65="WICR FR",(X65*ElectricityCost),0)))))</f>
        <v>0</v>
      </c>
      <c r="AD65" s="198">
        <f t="shared" si="1"/>
        <v>0</v>
      </c>
      <c r="AE65" s="199">
        <f t="shared" si="2"/>
        <v>0</v>
      </c>
      <c r="AF65" s="82" t="s">
        <v>290</v>
      </c>
      <c r="AG65" s="208"/>
      <c r="AH65" s="208"/>
      <c r="AI65" s="55" t="str">
        <f t="shared" si="3"/>
        <v>VC 150 SDD* Review</v>
      </c>
      <c r="AJ65" s="56" t="s">
        <v>291</v>
      </c>
      <c r="AK65" s="56" t="str">
        <f t="shared" si="4"/>
        <v>5 to 43</v>
      </c>
      <c r="AL65" s="83">
        <f ca="1">[1]Calculations!U65</f>
        <v>107.5</v>
      </c>
    </row>
    <row r="66" spans="1:38" x14ac:dyDescent="0.35">
      <c r="A66" s="153" t="s">
        <v>238</v>
      </c>
      <c r="B66" s="219" t="s">
        <v>292</v>
      </c>
      <c r="C66" s="159">
        <v>2015</v>
      </c>
      <c r="D66" s="55" t="str">
        <f t="shared" si="5"/>
        <v>Godrej &amp; Boyce  GVR 50DC SDD*</v>
      </c>
      <c r="E66" s="220" t="s">
        <v>293</v>
      </c>
      <c r="F66" s="208" t="s">
        <v>186</v>
      </c>
      <c r="G66" s="208" t="s">
        <v>64</v>
      </c>
      <c r="H66" s="208">
        <f>125+115</f>
        <v>240</v>
      </c>
      <c r="I66" s="208">
        <v>46.5</v>
      </c>
      <c r="J66" s="208"/>
      <c r="K66" s="208"/>
      <c r="L66" s="208"/>
      <c r="M66" s="255">
        <v>3395</v>
      </c>
      <c r="N66" s="188" t="str">
        <f t="shared" si="18"/>
        <v>$</v>
      </c>
      <c r="O66" s="162">
        <v>3450</v>
      </c>
      <c r="P66" s="164" t="s">
        <v>52</v>
      </c>
      <c r="Q66" s="70">
        <f t="shared" si="17"/>
        <v>3395</v>
      </c>
      <c r="R66" s="70" t="s">
        <v>109</v>
      </c>
      <c r="S66" s="71">
        <f ca="1">IFERROR(VLOOKUP(B66,[1]Parts!$B:$E,4,FALSE),0)</f>
        <v>388</v>
      </c>
      <c r="T66" s="72">
        <f t="shared" ca="1" si="7"/>
        <v>388</v>
      </c>
      <c r="U66" s="73">
        <f t="shared" si="12"/>
        <v>73.010752688172047</v>
      </c>
      <c r="V66" s="134">
        <v>43</v>
      </c>
      <c r="W66" s="134">
        <v>10</v>
      </c>
      <c r="X66" s="163">
        <v>3.5</v>
      </c>
      <c r="Y66" s="208"/>
      <c r="Z66" s="208"/>
      <c r="AA66" s="207">
        <v>83</v>
      </c>
      <c r="AB66" s="207">
        <v>77</v>
      </c>
      <c r="AC66" s="79">
        <f>IF(A66="Gas",(Z66*LPGasCost*'[1]Country Input'!$C$57)+(X66*ElectricityCost*'[1]Country Input'!$C$58),IF(A66="Freezer",(X66*ElectricityCost),IF(A66="Kerosene",(Y66*KeroseneCost*'[1]Country Input'!$C$57)+(X66*ElectricityCost*'[1]Country Input'!$C$58),IF(A66="ILR",(X66*ElectricityCost),IF(A66="WICR FR",(X66*ElectricityCost),0)))))</f>
        <v>0</v>
      </c>
      <c r="AD66" s="198">
        <f t="shared" si="1"/>
        <v>0</v>
      </c>
      <c r="AE66" s="199">
        <f t="shared" si="2"/>
        <v>0</v>
      </c>
      <c r="AF66" s="82" t="s">
        <v>294</v>
      </c>
      <c r="AG66" s="208"/>
      <c r="AH66" s="208"/>
      <c r="AI66" s="55" t="str">
        <f t="shared" si="3"/>
        <v>GVR 50DC SDD* Review</v>
      </c>
      <c r="AJ66" s="56" t="s">
        <v>295</v>
      </c>
      <c r="AK66" s="56" t="str">
        <f t="shared" si="4"/>
        <v>10 to 43</v>
      </c>
      <c r="AL66" s="83">
        <f ca="1">[1]Calculations!U66</f>
        <v>107.5</v>
      </c>
    </row>
    <row r="67" spans="1:38" x14ac:dyDescent="0.35">
      <c r="A67" s="153" t="s">
        <v>238</v>
      </c>
      <c r="B67" s="219" t="s">
        <v>296</v>
      </c>
      <c r="C67" s="159">
        <v>2015</v>
      </c>
      <c r="D67" s="55" t="str">
        <f t="shared" si="5"/>
        <v>Godrej &amp; Boyce  GVR 100DC (SureChill)*</v>
      </c>
      <c r="E67" s="220" t="s">
        <v>297</v>
      </c>
      <c r="F67" s="208" t="s">
        <v>186</v>
      </c>
      <c r="G67" s="208" t="s">
        <v>64</v>
      </c>
      <c r="H67" s="208">
        <f>160+115</f>
        <v>275</v>
      </c>
      <c r="I67" s="208">
        <v>99</v>
      </c>
      <c r="J67" s="208"/>
      <c r="K67" s="208"/>
      <c r="L67" s="208"/>
      <c r="M67" s="255">
        <v>4699.5</v>
      </c>
      <c r="N67" s="66" t="str">
        <f t="shared" si="18"/>
        <v>$</v>
      </c>
      <c r="O67" s="162">
        <v>4815</v>
      </c>
      <c r="P67" s="164" t="s">
        <v>52</v>
      </c>
      <c r="Q67" s="70">
        <f t="shared" si="17"/>
        <v>4699.5</v>
      </c>
      <c r="R67" s="70" t="s">
        <v>109</v>
      </c>
      <c r="S67" s="71">
        <f ca="1">IFERROR(VLOOKUP(B67,[1]Parts!$B:$E,4,FALSE),0)</f>
        <v>388</v>
      </c>
      <c r="T67" s="72">
        <f t="shared" ca="1" si="7"/>
        <v>388</v>
      </c>
      <c r="U67" s="73">
        <f t="shared" si="12"/>
        <v>47.469696969696969</v>
      </c>
      <c r="V67" s="134">
        <v>43</v>
      </c>
      <c r="W67" s="134">
        <v>10</v>
      </c>
      <c r="X67" s="163">
        <v>3.5</v>
      </c>
      <c r="Y67" s="208"/>
      <c r="Z67" s="208"/>
      <c r="AA67" s="207">
        <v>119.2</v>
      </c>
      <c r="AB67" s="207"/>
      <c r="AC67" s="79">
        <f>IF(A67="Gas",(Z67*LPGasCost*'[1]Country Input'!$C$57)+(X67*ElectricityCost*'[1]Country Input'!$C$58),IF(A67="Freezer",(X67*ElectricityCost),IF(A67="Kerosene",(Y67*KeroseneCost*'[1]Country Input'!$C$57)+(X67*ElectricityCost*'[1]Country Input'!$C$58),IF(A67="ILR",(X67*ElectricityCost),IF(A67="WICR FR",(X67*ElectricityCost),0)))))</f>
        <v>0</v>
      </c>
      <c r="AD67" s="198">
        <f t="shared" si="1"/>
        <v>0</v>
      </c>
      <c r="AE67" s="199">
        <f t="shared" si="2"/>
        <v>0</v>
      </c>
      <c r="AF67" s="82" t="s">
        <v>191</v>
      </c>
      <c r="AG67" s="208"/>
      <c r="AH67" s="208"/>
      <c r="AI67" s="55" t="str">
        <f t="shared" si="3"/>
        <v>GVR 100DC (SureChill)* Review</v>
      </c>
      <c r="AJ67" s="56" t="s">
        <v>298</v>
      </c>
      <c r="AK67" s="56" t="str">
        <f t="shared" si="4"/>
        <v>10 to 43</v>
      </c>
      <c r="AL67" s="83">
        <f ca="1">[1]Calculations!U67</f>
        <v>107.5</v>
      </c>
    </row>
    <row r="68" spans="1:38" x14ac:dyDescent="0.35">
      <c r="A68" s="153" t="s">
        <v>238</v>
      </c>
      <c r="B68" s="219" t="s">
        <v>299</v>
      </c>
      <c r="C68" s="159">
        <v>2015</v>
      </c>
      <c r="D68" s="55" t="str">
        <f t="shared" si="5"/>
        <v>Zero ZLF 150DC*</v>
      </c>
      <c r="E68" s="220" t="s">
        <v>300</v>
      </c>
      <c r="F68" s="208" t="s">
        <v>173</v>
      </c>
      <c r="G68" s="208" t="s">
        <v>64</v>
      </c>
      <c r="H68" s="208">
        <v>120</v>
      </c>
      <c r="I68" s="208">
        <v>128</v>
      </c>
      <c r="J68" s="208"/>
      <c r="K68" s="208"/>
      <c r="L68" s="208"/>
      <c r="M68" s="255">
        <v>5517</v>
      </c>
      <c r="N68" s="66" t="str">
        <f t="shared" si="18"/>
        <v>$</v>
      </c>
      <c r="O68" s="162">
        <v>4355</v>
      </c>
      <c r="P68" s="164" t="s">
        <v>52</v>
      </c>
      <c r="Q68" s="70">
        <f t="shared" si="17"/>
        <v>5517</v>
      </c>
      <c r="R68" s="70" t="s">
        <v>109</v>
      </c>
      <c r="S68" s="71">
        <f ca="1">IFERROR(VLOOKUP(B68,[1]Parts!$B:$E,4,FALSE),0)</f>
        <v>709</v>
      </c>
      <c r="T68" s="72">
        <f t="shared" ca="1" si="7"/>
        <v>709</v>
      </c>
      <c r="U68" s="73">
        <f t="shared" si="12"/>
        <v>43.1015625</v>
      </c>
      <c r="V68" s="134">
        <v>43</v>
      </c>
      <c r="W68" s="134">
        <v>5</v>
      </c>
      <c r="X68" s="163">
        <v>3.5</v>
      </c>
      <c r="Y68" s="208"/>
      <c r="Z68" s="208"/>
      <c r="AA68" s="207">
        <v>167.9</v>
      </c>
      <c r="AB68" s="207">
        <v>107.9</v>
      </c>
      <c r="AC68" s="79">
        <f>IF(A68="Gas",(Z68*LPGasCost*'[1]Country Input'!$C$57)+(X68*ElectricityCost*'[1]Country Input'!$C$58),IF(A68="Freezer",(X68*ElectricityCost),IF(A68="Kerosene",(Y68*KeroseneCost*'[1]Country Input'!$C$57)+(X68*ElectricityCost*'[1]Country Input'!$C$58),IF(A68="ILR",(X68*ElectricityCost),IF(A68="WICR FR",(X68*ElectricityCost),0)))))</f>
        <v>0</v>
      </c>
      <c r="AD68" s="198">
        <f t="shared" si="1"/>
        <v>0</v>
      </c>
      <c r="AE68" s="199">
        <f t="shared" si="2"/>
        <v>0</v>
      </c>
      <c r="AF68" s="82" t="s">
        <v>301</v>
      </c>
      <c r="AG68" s="208"/>
      <c r="AH68" s="208"/>
      <c r="AI68" s="55" t="str">
        <f t="shared" si="3"/>
        <v>ZLF 150DC* Review</v>
      </c>
      <c r="AJ68" s="56" t="s">
        <v>302</v>
      </c>
      <c r="AK68" s="56" t="str">
        <f t="shared" si="4"/>
        <v>5 to 43</v>
      </c>
      <c r="AL68" s="83">
        <f ca="1">[1]Calculations!U68</f>
        <v>107.5</v>
      </c>
    </row>
    <row r="69" spans="1:38" x14ac:dyDescent="0.35">
      <c r="A69" s="153" t="s">
        <v>238</v>
      </c>
      <c r="B69" s="219" t="s">
        <v>303</v>
      </c>
      <c r="C69" s="159">
        <v>2015</v>
      </c>
      <c r="D69" s="55" t="str">
        <f t="shared" si="5"/>
        <v>Vestfrost VLS 094 SDD*</v>
      </c>
      <c r="E69" s="220" t="s">
        <v>304</v>
      </c>
      <c r="F69" s="208" t="s">
        <v>75</v>
      </c>
      <c r="G69" s="208" t="s">
        <v>64</v>
      </c>
      <c r="H69" s="208">
        <v>108</v>
      </c>
      <c r="I69" s="208">
        <v>92</v>
      </c>
      <c r="J69" s="208"/>
      <c r="K69" s="208"/>
      <c r="L69" s="208"/>
      <c r="M69" s="255">
        <v>3301.49</v>
      </c>
      <c r="N69" s="66" t="s">
        <v>52</v>
      </c>
      <c r="O69" s="162">
        <v>3214</v>
      </c>
      <c r="P69" s="132" t="s">
        <v>77</v>
      </c>
      <c r="Q69" s="70">
        <f t="shared" si="17"/>
        <v>3301.49</v>
      </c>
      <c r="R69" s="70" t="s">
        <v>109</v>
      </c>
      <c r="S69" s="71">
        <f ca="1">IFERROR(VLOOKUP(B69,[1]Parts!$B:$E,4,FALSE),0)</f>
        <v>465.27000000000004</v>
      </c>
      <c r="T69" s="72">
        <f t="shared" ca="1" si="7"/>
        <v>507.1443000000001</v>
      </c>
      <c r="U69" s="73">
        <f t="shared" si="12"/>
        <v>35.885760869565217</v>
      </c>
      <c r="V69" s="134">
        <v>43</v>
      </c>
      <c r="W69" s="134">
        <v>5</v>
      </c>
      <c r="X69" s="163">
        <v>3.5</v>
      </c>
      <c r="Y69" s="208"/>
      <c r="Z69" s="208"/>
      <c r="AA69" s="207">
        <v>73.5</v>
      </c>
      <c r="AB69" s="207">
        <v>72.5</v>
      </c>
      <c r="AC69" s="79">
        <f>IF(A69="Gas",(Z69*LPGasCost*'[1]Country Input'!$C$57)+(X69*ElectricityCost*'[1]Country Input'!$C$58),IF(A69="Freezer",(X69*ElectricityCost),IF(A69="Kerosene",(Y69*KeroseneCost*'[1]Country Input'!$C$57)+(X69*ElectricityCost*'[1]Country Input'!$C$58),IF(A69="ILR",(X69*ElectricityCost),IF(A69="WICR FR",(X69*ElectricityCost),0)))))</f>
        <v>0</v>
      </c>
      <c r="AD69" s="198">
        <f t="shared" ref="AD69:AD108" si="19">IF(AC69="","",(AC69*365))</f>
        <v>0</v>
      </c>
      <c r="AE69" s="199">
        <f t="shared" ref="AE69:AE108" si="20">IF(AD69="","",AD69/I69)</f>
        <v>0</v>
      </c>
      <c r="AF69" s="82" t="s">
        <v>305</v>
      </c>
      <c r="AG69" s="208"/>
      <c r="AH69" s="208"/>
      <c r="AI69" s="55" t="str">
        <f t="shared" ref="AI69:AI108" si="21">IF(AJ69="","N/A",(E69&amp;" Review"))</f>
        <v>VLS 094 SDD* Review</v>
      </c>
      <c r="AJ69" s="56" t="s">
        <v>306</v>
      </c>
      <c r="AK69" s="56" t="str">
        <f t="shared" ref="AK69:AK108" si="22">IF(W69="",IF(V69="","",V69),(W69&amp;" to "&amp;V69))</f>
        <v>5 to 43</v>
      </c>
      <c r="AL69" s="83">
        <f ca="1">[1]Calculations!U69</f>
        <v>107.5</v>
      </c>
    </row>
    <row r="70" spans="1:38" x14ac:dyDescent="0.35">
      <c r="A70" s="153" t="s">
        <v>238</v>
      </c>
      <c r="B70" s="219" t="s">
        <v>307</v>
      </c>
      <c r="C70" s="159">
        <v>2015</v>
      </c>
      <c r="D70" s="55" t="str">
        <f t="shared" si="5"/>
        <v>Vestfrost VLS 154 SDD*</v>
      </c>
      <c r="E70" s="220" t="s">
        <v>308</v>
      </c>
      <c r="F70" s="208" t="s">
        <v>75</v>
      </c>
      <c r="G70" s="208" t="s">
        <v>64</v>
      </c>
      <c r="H70" s="208">
        <v>108</v>
      </c>
      <c r="I70" s="208">
        <v>170</v>
      </c>
      <c r="J70" s="208"/>
      <c r="K70" s="208"/>
      <c r="L70" s="208"/>
      <c r="M70" s="255">
        <v>4087.05</v>
      </c>
      <c r="N70" s="145" t="s">
        <v>52</v>
      </c>
      <c r="O70" s="162">
        <v>4053</v>
      </c>
      <c r="P70" s="147" t="s">
        <v>77</v>
      </c>
      <c r="Q70" s="70">
        <f t="shared" si="17"/>
        <v>4087.05</v>
      </c>
      <c r="R70" s="70" t="s">
        <v>309</v>
      </c>
      <c r="S70" s="71">
        <f ca="1">IFERROR(VLOOKUP(B70,[1]Parts!$B:$E,4,FALSE),0)</f>
        <v>458.21000000000004</v>
      </c>
      <c r="T70" s="72">
        <f t="shared" ca="1" si="7"/>
        <v>499.44890000000009</v>
      </c>
      <c r="U70" s="99">
        <f t="shared" si="12"/>
        <v>24.041470588235295</v>
      </c>
      <c r="V70" s="134">
        <v>43</v>
      </c>
      <c r="W70" s="134">
        <v>5</v>
      </c>
      <c r="X70" s="163">
        <v>3.5</v>
      </c>
      <c r="Y70" s="208"/>
      <c r="Z70" s="208"/>
      <c r="AA70" s="227">
        <v>77.75</v>
      </c>
      <c r="AB70" s="207">
        <v>73.400000000000006</v>
      </c>
      <c r="AC70" s="79">
        <f>IF(A70="Gas",(Z70*LPGasCost*'[1]Country Input'!$C$57)+(X70*ElectricityCost*'[1]Country Input'!$C$58),IF(A70="Freezer",(X70*ElectricityCost),IF(A70="Kerosene",(Y70*KeroseneCost*'[1]Country Input'!$C$57)+(X70*ElectricityCost*'[1]Country Input'!$C$58),IF(A70="ILR",(X70*ElectricityCost),IF(A70="WICR FR",(X70*ElectricityCost),0)))))</f>
        <v>0</v>
      </c>
      <c r="AD70" s="224">
        <f t="shared" si="19"/>
        <v>0</v>
      </c>
      <c r="AE70" s="225">
        <f t="shared" si="20"/>
        <v>0</v>
      </c>
      <c r="AF70" s="82" t="s">
        <v>148</v>
      </c>
      <c r="AG70" s="208"/>
      <c r="AH70" s="208"/>
      <c r="AI70" s="55" t="str">
        <f t="shared" si="21"/>
        <v>VLS 154 SDD* Review</v>
      </c>
      <c r="AJ70" s="56" t="s">
        <v>310</v>
      </c>
      <c r="AK70" s="56" t="str">
        <f t="shared" si="22"/>
        <v>5 to 43</v>
      </c>
      <c r="AL70" s="83">
        <f ca="1">[1]Calculations!U70</f>
        <v>107.5</v>
      </c>
    </row>
    <row r="71" spans="1:38" x14ac:dyDescent="0.35">
      <c r="A71" s="153" t="s">
        <v>238</v>
      </c>
      <c r="B71" s="219" t="s">
        <v>311</v>
      </c>
      <c r="C71" s="159">
        <v>2015</v>
      </c>
      <c r="D71" s="55" t="str">
        <f t="shared" si="5"/>
        <v>Zero ZLF 30DC SDD*</v>
      </c>
      <c r="E71" s="220" t="s">
        <v>312</v>
      </c>
      <c r="F71" s="208" t="s">
        <v>173</v>
      </c>
      <c r="G71" s="208" t="s">
        <v>64</v>
      </c>
      <c r="H71" s="208">
        <v>65</v>
      </c>
      <c r="I71" s="208">
        <v>27</v>
      </c>
      <c r="J71" s="208"/>
      <c r="K71" s="208"/>
      <c r="L71" s="208"/>
      <c r="M71" s="255">
        <v>2950</v>
      </c>
      <c r="N71" s="68" t="str">
        <f t="shared" si="18"/>
        <v>$</v>
      </c>
      <c r="O71" s="162">
        <v>2064</v>
      </c>
      <c r="P71" s="164" t="s">
        <v>52</v>
      </c>
      <c r="Q71" s="70">
        <f t="shared" si="17"/>
        <v>2950</v>
      </c>
      <c r="R71" s="70" t="s">
        <v>109</v>
      </c>
      <c r="S71" s="71">
        <f ca="1">IFERROR(VLOOKUP(B71,[1]Parts!$B:$E,4,FALSE),0)</f>
        <v>709</v>
      </c>
      <c r="T71" s="72">
        <f t="shared" ca="1" si="7"/>
        <v>709</v>
      </c>
      <c r="U71" s="99">
        <f t="shared" si="12"/>
        <v>109.25925925925925</v>
      </c>
      <c r="V71" s="134">
        <v>32</v>
      </c>
      <c r="W71" s="134">
        <v>5</v>
      </c>
      <c r="X71" s="163">
        <v>3.5</v>
      </c>
      <c r="Y71" s="208"/>
      <c r="Z71" s="208"/>
      <c r="AA71" s="227">
        <f>87+16/60</f>
        <v>87.266666666666666</v>
      </c>
      <c r="AB71" s="227">
        <f>77+5/60</f>
        <v>77.083333333333329</v>
      </c>
      <c r="AC71" s="79">
        <f>IF(A71="Gas",(Z71*LPGasCost*'[1]Country Input'!$C$57)+(X71*ElectricityCost*'[1]Country Input'!$C$58),IF(A71="Freezer",(X71*ElectricityCost),IF(A71="Kerosene",(Y71*KeroseneCost*'[1]Country Input'!$C$57)+(X71*ElectricityCost*'[1]Country Input'!$C$58),IF(A71="ILR",(X71*ElectricityCost),IF(A71="WICR FR",(X71*ElectricityCost),0)))))</f>
        <v>0</v>
      </c>
      <c r="AD71" s="224">
        <f t="shared" si="19"/>
        <v>0</v>
      </c>
      <c r="AE71" s="225">
        <f t="shared" si="20"/>
        <v>0</v>
      </c>
      <c r="AF71" s="82" t="s">
        <v>313</v>
      </c>
      <c r="AG71" s="208"/>
      <c r="AH71" s="208"/>
      <c r="AI71" s="55" t="str">
        <f t="shared" si="21"/>
        <v>N/A</v>
      </c>
      <c r="AJ71" s="56"/>
      <c r="AK71" s="56" t="str">
        <f t="shared" si="22"/>
        <v>5 to 32</v>
      </c>
      <c r="AL71" s="83">
        <f ca="1">[1]Calculations!U71</f>
        <v>107.5</v>
      </c>
    </row>
    <row r="72" spans="1:38" x14ac:dyDescent="0.35">
      <c r="A72" s="153" t="s">
        <v>238</v>
      </c>
      <c r="B72" s="219" t="s">
        <v>314</v>
      </c>
      <c r="C72" s="159">
        <v>2015</v>
      </c>
      <c r="D72" s="55" t="str">
        <f t="shared" si="5"/>
        <v>Haier HTC-60H</v>
      </c>
      <c r="E72" s="220" t="s">
        <v>315</v>
      </c>
      <c r="F72" s="208" t="s">
        <v>63</v>
      </c>
      <c r="G72" s="208" t="s">
        <v>51</v>
      </c>
      <c r="H72" s="208">
        <v>110</v>
      </c>
      <c r="I72" s="208">
        <v>21</v>
      </c>
      <c r="J72" s="208"/>
      <c r="K72" s="208"/>
      <c r="L72" s="208"/>
      <c r="M72" s="256">
        <f t="shared" ref="M72:M73" si="23">O72</f>
        <v>2600</v>
      </c>
      <c r="N72" s="68" t="str">
        <f t="shared" si="18"/>
        <v>$</v>
      </c>
      <c r="O72" s="162">
        <v>2600</v>
      </c>
      <c r="P72" s="164" t="s">
        <v>52</v>
      </c>
      <c r="Q72" s="70">
        <f t="shared" si="17"/>
        <v>2600</v>
      </c>
      <c r="R72" s="70" t="s">
        <v>109</v>
      </c>
      <c r="S72" s="71">
        <f ca="1">IFERROR(VLOOKUP(B72,[1]Parts!$B:$E,4,FALSE),0)</f>
        <v>319.13</v>
      </c>
      <c r="T72" s="72">
        <f t="shared" ca="1" si="7"/>
        <v>319.13</v>
      </c>
      <c r="U72" s="99">
        <f t="shared" si="12"/>
        <v>123.80952380952381</v>
      </c>
      <c r="V72" s="134">
        <v>43</v>
      </c>
      <c r="W72" s="134">
        <v>5</v>
      </c>
      <c r="X72" s="163">
        <v>0.77600000000000002</v>
      </c>
      <c r="Y72" s="208"/>
      <c r="Z72" s="208"/>
      <c r="AA72" s="227">
        <f>109+21/60</f>
        <v>109.35</v>
      </c>
      <c r="AB72" s="227">
        <f>110+37/60</f>
        <v>110.61666666666666</v>
      </c>
      <c r="AC72" s="79">
        <f>IF(A72="Gas",(Z72*LPGasCost*'[1]Country Input'!$C$57)+(X72*ElectricityCost*'[1]Country Input'!$C$58),IF(A72="Freezer",(X72*ElectricityCost),IF(A72="Kerosene",(Y72*KeroseneCost*'[1]Country Input'!$C$57)+(X72*ElectricityCost*'[1]Country Input'!$C$58),IF(A72="ILR",(X72*ElectricityCost),IF(A72="WICR FR",(X72*ElectricityCost),0)))))</f>
        <v>0</v>
      </c>
      <c r="AD72" s="224">
        <f t="shared" si="19"/>
        <v>0</v>
      </c>
      <c r="AE72" s="225">
        <f t="shared" si="20"/>
        <v>0</v>
      </c>
      <c r="AF72" s="82" t="s">
        <v>245</v>
      </c>
      <c r="AG72" s="208"/>
      <c r="AH72" s="208"/>
      <c r="AI72" s="55" t="str">
        <f t="shared" si="21"/>
        <v>N/A</v>
      </c>
      <c r="AJ72" s="56"/>
      <c r="AK72" s="56" t="str">
        <f t="shared" si="22"/>
        <v>5 to 43</v>
      </c>
      <c r="AL72" s="83">
        <f ca="1">[1]Calculations!U72</f>
        <v>107.5</v>
      </c>
    </row>
    <row r="73" spans="1:38" x14ac:dyDescent="0.35">
      <c r="A73" s="153" t="s">
        <v>238</v>
      </c>
      <c r="B73" s="219" t="s">
        <v>316</v>
      </c>
      <c r="C73" s="159">
        <v>2015</v>
      </c>
      <c r="D73" s="55" t="str">
        <f t="shared" si="5"/>
        <v>Haier HTCD-160*</v>
      </c>
      <c r="E73" s="220" t="s">
        <v>317</v>
      </c>
      <c r="F73" s="208" t="s">
        <v>63</v>
      </c>
      <c r="G73" s="208" t="s">
        <v>64</v>
      </c>
      <c r="H73" s="208">
        <v>186</v>
      </c>
      <c r="I73" s="208">
        <v>100</v>
      </c>
      <c r="J73" s="208">
        <v>40</v>
      </c>
      <c r="K73" s="208">
        <v>2.08</v>
      </c>
      <c r="L73" s="208" t="s">
        <v>318</v>
      </c>
      <c r="M73" s="256">
        <f t="shared" si="23"/>
        <v>6300</v>
      </c>
      <c r="N73" s="68" t="str">
        <f t="shared" si="18"/>
        <v>$</v>
      </c>
      <c r="O73" s="162">
        <v>6300</v>
      </c>
      <c r="P73" s="164" t="s">
        <v>52</v>
      </c>
      <c r="Q73" s="70">
        <f t="shared" si="17"/>
        <v>6300</v>
      </c>
      <c r="R73" s="70" t="s">
        <v>109</v>
      </c>
      <c r="S73" s="71">
        <f ca="1">IFERROR(VLOOKUP(B73,[1]Parts!$B:$E,4,FALSE),0)</f>
        <v>323.44</v>
      </c>
      <c r="T73" s="72">
        <f t="shared" ca="1" si="7"/>
        <v>323.44</v>
      </c>
      <c r="U73" s="99">
        <f t="shared" si="12"/>
        <v>63</v>
      </c>
      <c r="V73" s="134">
        <v>43</v>
      </c>
      <c r="W73" s="134">
        <v>5</v>
      </c>
      <c r="X73" s="163">
        <v>3.5</v>
      </c>
      <c r="Y73" s="208"/>
      <c r="Z73" s="208"/>
      <c r="AA73" s="207"/>
      <c r="AB73" s="227">
        <f>121+27/60</f>
        <v>121.45</v>
      </c>
      <c r="AC73" s="79">
        <f>IF(A73="Gas",(Z73*LPGasCost*'[1]Country Input'!$C$57)+(X73*ElectricityCost*'[1]Country Input'!$C$58),IF(A73="Freezer",(X73*ElectricityCost),IF(A73="Kerosene",(Y73*KeroseneCost*'[1]Country Input'!$C$57)+(X73*ElectricityCost*'[1]Country Input'!$C$58),IF(A73="ILR",(X73*ElectricityCost),IF(A73="WICR FR",(X73*ElectricityCost),0)))))</f>
        <v>0</v>
      </c>
      <c r="AD73" s="224">
        <f t="shared" si="19"/>
        <v>0</v>
      </c>
      <c r="AE73" s="225">
        <f t="shared" si="20"/>
        <v>0</v>
      </c>
      <c r="AF73" s="82" t="s">
        <v>319</v>
      </c>
      <c r="AG73" s="208"/>
      <c r="AH73" s="208"/>
      <c r="AI73" s="55" t="str">
        <f t="shared" si="21"/>
        <v>N/A</v>
      </c>
      <c r="AJ73" s="56"/>
      <c r="AK73" s="56" t="str">
        <f t="shared" si="22"/>
        <v>5 to 43</v>
      </c>
      <c r="AL73" s="83">
        <f ca="1">[1]Calculations!U73</f>
        <v>107.5</v>
      </c>
    </row>
    <row r="74" spans="1:38" x14ac:dyDescent="0.35">
      <c r="A74" s="153" t="s">
        <v>238</v>
      </c>
      <c r="B74" s="219" t="s">
        <v>320</v>
      </c>
      <c r="C74" s="159">
        <v>2015</v>
      </c>
      <c r="D74" s="55" t="str">
        <f t="shared" si="5"/>
        <v>Dulas Solar VC 110 SDD*</v>
      </c>
      <c r="E74" s="220" t="s">
        <v>321</v>
      </c>
      <c r="F74" s="208" t="s">
        <v>214</v>
      </c>
      <c r="G74" s="208" t="s">
        <v>64</v>
      </c>
      <c r="H74" s="208">
        <v>129</v>
      </c>
      <c r="I74" s="208">
        <v>110</v>
      </c>
      <c r="J74" s="208"/>
      <c r="K74" s="208"/>
      <c r="L74" s="208"/>
      <c r="M74" s="255">
        <v>4558.26</v>
      </c>
      <c r="N74" s="68" t="s">
        <v>52</v>
      </c>
      <c r="O74" s="162">
        <v>3400</v>
      </c>
      <c r="P74" s="147" t="s">
        <v>77</v>
      </c>
      <c r="Q74" s="70">
        <f t="shared" si="17"/>
        <v>4558.26</v>
      </c>
      <c r="R74" s="70" t="s">
        <v>309</v>
      </c>
      <c r="S74" s="71">
        <f ca="1">IFERROR(VLOOKUP(B74,[1]Parts!$B:$E,4,FALSE),0)</f>
        <v>371</v>
      </c>
      <c r="T74" s="72">
        <f t="shared" ca="1" si="7"/>
        <v>404.39000000000004</v>
      </c>
      <c r="U74" s="99">
        <f t="shared" si="12"/>
        <v>41.438727272727277</v>
      </c>
      <c r="V74" s="134">
        <v>43</v>
      </c>
      <c r="W74" s="134">
        <v>5</v>
      </c>
      <c r="X74" s="163">
        <v>3.5</v>
      </c>
      <c r="Y74" s="208"/>
      <c r="Z74" s="208"/>
      <c r="AA74" s="207">
        <f>91+39/60</f>
        <v>91.65</v>
      </c>
      <c r="AB74" s="227">
        <f>78+9/60</f>
        <v>78.150000000000006</v>
      </c>
      <c r="AC74" s="79">
        <f>IF(A74="Gas",(Z74*LPGasCost*'[1]Country Input'!$C$57)+(X74*ElectricityCost*'[1]Country Input'!$C$58),IF(A74="Freezer",(X74*ElectricityCost),IF(A74="Kerosene",(Y74*KeroseneCost*'[1]Country Input'!$C$57)+(X74*ElectricityCost*'[1]Country Input'!$C$58),IF(A74="ILR",(X74*ElectricityCost),IF(A74="WICR FR",(X74*ElectricityCost),0)))))</f>
        <v>0</v>
      </c>
      <c r="AD74" s="224">
        <f t="shared" si="19"/>
        <v>0</v>
      </c>
      <c r="AE74" s="225">
        <f t="shared" si="20"/>
        <v>0</v>
      </c>
      <c r="AF74" s="82" t="s">
        <v>322</v>
      </c>
      <c r="AG74" s="208"/>
      <c r="AH74" s="208"/>
      <c r="AI74" s="55" t="str">
        <f t="shared" si="21"/>
        <v>N/A</v>
      </c>
      <c r="AJ74" s="56"/>
      <c r="AK74" s="56" t="str">
        <f t="shared" si="22"/>
        <v>5 to 43</v>
      </c>
      <c r="AL74" s="83">
        <f ca="1">[1]Calculations!U74</f>
        <v>107.5</v>
      </c>
    </row>
    <row r="75" spans="1:38" x14ac:dyDescent="0.35">
      <c r="A75" s="153" t="s">
        <v>238</v>
      </c>
      <c r="B75" s="219" t="s">
        <v>323</v>
      </c>
      <c r="C75" s="159">
        <v>2015</v>
      </c>
      <c r="D75" s="55" t="str">
        <f t="shared" si="5"/>
        <v>Dulas Solar VC 88 SDD*</v>
      </c>
      <c r="E75" s="220" t="s">
        <v>324</v>
      </c>
      <c r="F75" s="208" t="s">
        <v>214</v>
      </c>
      <c r="G75" s="208" t="s">
        <v>64</v>
      </c>
      <c r="H75" s="208">
        <v>129</v>
      </c>
      <c r="I75" s="208">
        <v>88</v>
      </c>
      <c r="J75" s="208"/>
      <c r="K75" s="208"/>
      <c r="L75" s="208"/>
      <c r="M75" s="255">
        <v>4530.5200000000004</v>
      </c>
      <c r="N75" s="68" t="s">
        <v>52</v>
      </c>
      <c r="O75" s="162">
        <v>4280</v>
      </c>
      <c r="P75" s="147" t="s">
        <v>77</v>
      </c>
      <c r="Q75" s="70">
        <f t="shared" si="17"/>
        <v>4530.5200000000004</v>
      </c>
      <c r="R75" s="70" t="s">
        <v>109</v>
      </c>
      <c r="S75" s="71">
        <f ca="1">IFERROR(VLOOKUP(B75,[1]Parts!$B:$E,4,FALSE),0)</f>
        <v>371</v>
      </c>
      <c r="T75" s="72">
        <f t="shared" ca="1" si="7"/>
        <v>404.39000000000004</v>
      </c>
      <c r="U75" s="99">
        <f t="shared" si="12"/>
        <v>51.483181818181826</v>
      </c>
      <c r="V75" s="134">
        <v>43</v>
      </c>
      <c r="W75" s="134">
        <v>5</v>
      </c>
      <c r="X75" s="163">
        <v>3.5</v>
      </c>
      <c r="Y75" s="208"/>
      <c r="Z75" s="208"/>
      <c r="AA75" s="207">
        <f>91+39/60</f>
        <v>91.65</v>
      </c>
      <c r="AB75" s="227">
        <f>78+9/60</f>
        <v>78.150000000000006</v>
      </c>
      <c r="AC75" s="79">
        <f>IF(A75="Gas",(Z75*LPGasCost*'[1]Country Input'!$C$57)+(X75*ElectricityCost*'[1]Country Input'!$C$58),IF(A75="Freezer",(X75*ElectricityCost),IF(A75="Kerosene",(Y75*KeroseneCost*'[1]Country Input'!$C$57)+(X75*ElectricityCost*'[1]Country Input'!$C$58),IF(A75="ILR",(X75*ElectricityCost),IF(A75="WICR FR",(X75*ElectricityCost),0)))))</f>
        <v>0</v>
      </c>
      <c r="AD75" s="224">
        <f t="shared" si="19"/>
        <v>0</v>
      </c>
      <c r="AE75" s="225">
        <f t="shared" si="20"/>
        <v>0</v>
      </c>
      <c r="AF75" s="82" t="s">
        <v>322</v>
      </c>
      <c r="AG75" s="208"/>
      <c r="AH75" s="208"/>
      <c r="AI75" s="55" t="str">
        <f t="shared" si="21"/>
        <v>N/A</v>
      </c>
      <c r="AJ75" s="56"/>
      <c r="AK75" s="56" t="str">
        <f t="shared" si="22"/>
        <v>5 to 43</v>
      </c>
      <c r="AL75" s="83">
        <f ca="1">[1]Calculations!U75</f>
        <v>107.5</v>
      </c>
    </row>
    <row r="76" spans="1:38" x14ac:dyDescent="0.35">
      <c r="A76" s="153" t="s">
        <v>238</v>
      </c>
      <c r="B76" s="219" t="s">
        <v>325</v>
      </c>
      <c r="C76" s="159">
        <v>2016</v>
      </c>
      <c r="D76" s="55" t="str">
        <f t="shared" si="5"/>
        <v>B Medical TCW 15R SDD*</v>
      </c>
      <c r="E76" s="220" t="s">
        <v>326</v>
      </c>
      <c r="F76" s="208" t="s">
        <v>50</v>
      </c>
      <c r="G76" s="208" t="s">
        <v>64</v>
      </c>
      <c r="H76" s="208">
        <v>85</v>
      </c>
      <c r="I76" s="208">
        <v>16</v>
      </c>
      <c r="J76" s="208"/>
      <c r="K76" s="208"/>
      <c r="L76" s="208"/>
      <c r="M76" s="257">
        <f t="shared" ref="M76:N89" si="24">O76</f>
        <v>4244</v>
      </c>
      <c r="N76" s="188" t="str">
        <f t="shared" si="24"/>
        <v>€</v>
      </c>
      <c r="O76" s="162">
        <v>4244</v>
      </c>
      <c r="P76" s="68" t="s">
        <v>77</v>
      </c>
      <c r="Q76" s="70">
        <f t="shared" si="17"/>
        <v>4625.96</v>
      </c>
      <c r="R76" s="70" t="s">
        <v>109</v>
      </c>
      <c r="S76" s="71">
        <f ca="1">IFERROR(VLOOKUP(B76,[1]Parts!$B:$E,4,FALSE),0)</f>
        <v>644.14</v>
      </c>
      <c r="T76" s="72">
        <f t="shared" ca="1" si="7"/>
        <v>702.11260000000004</v>
      </c>
      <c r="U76" s="99">
        <f t="shared" si="12"/>
        <v>289.1225</v>
      </c>
      <c r="V76" s="134">
        <v>43</v>
      </c>
      <c r="W76" s="134">
        <v>10</v>
      </c>
      <c r="X76" s="163">
        <v>3.5</v>
      </c>
      <c r="Y76" s="208"/>
      <c r="Z76" s="208"/>
      <c r="AA76" s="207"/>
      <c r="AB76" s="227">
        <v>81.8</v>
      </c>
      <c r="AC76" s="79">
        <f>IF(A76="Gas",(Z76*LPGasCost*'[1]Country Input'!$C$57)+(X76*ElectricityCost*'[1]Country Input'!$C$58),IF(A76="Freezer",(X76*ElectricityCost),IF(A76="Kerosene",(Y76*KeroseneCost*'[1]Country Input'!$C$57)+(X76*ElectricityCost*'[1]Country Input'!$C$58),IF(A76="ILR",(X76*ElectricityCost),IF(A76="WICR FR",(X76*ElectricityCost),0)))))</f>
        <v>0</v>
      </c>
      <c r="AD76" s="224">
        <f t="shared" si="19"/>
        <v>0</v>
      </c>
      <c r="AE76" s="225">
        <f t="shared" si="20"/>
        <v>0</v>
      </c>
      <c r="AF76" s="82" t="s">
        <v>327</v>
      </c>
      <c r="AG76" s="208"/>
      <c r="AH76" s="208"/>
      <c r="AI76" s="55" t="str">
        <f t="shared" si="21"/>
        <v>N/A</v>
      </c>
      <c r="AJ76" s="56"/>
      <c r="AK76" s="56" t="str">
        <f t="shared" si="22"/>
        <v>10 to 43</v>
      </c>
      <c r="AL76" s="83">
        <f ca="1">[1]Calculations!U76</f>
        <v>107.5</v>
      </c>
    </row>
    <row r="77" spans="1:38" x14ac:dyDescent="0.35">
      <c r="A77" s="153" t="s">
        <v>238</v>
      </c>
      <c r="B77" s="219" t="s">
        <v>328</v>
      </c>
      <c r="C77" s="159">
        <v>2016</v>
      </c>
      <c r="D77" s="55" t="str">
        <f t="shared" si="5"/>
        <v>B Medical TCW 40R SDD*</v>
      </c>
      <c r="E77" s="220" t="s">
        <v>329</v>
      </c>
      <c r="F77" s="208" t="s">
        <v>50</v>
      </c>
      <c r="G77" s="208" t="s">
        <v>64</v>
      </c>
      <c r="H77" s="208">
        <v>120</v>
      </c>
      <c r="I77" s="208">
        <v>36</v>
      </c>
      <c r="J77" s="208"/>
      <c r="K77" s="208"/>
      <c r="L77" s="208"/>
      <c r="M77" s="257">
        <f t="shared" si="24"/>
        <v>4840</v>
      </c>
      <c r="N77" s="188" t="str">
        <f t="shared" si="24"/>
        <v>€</v>
      </c>
      <c r="O77" s="162">
        <v>4840</v>
      </c>
      <c r="P77" s="68" t="s">
        <v>77</v>
      </c>
      <c r="Q77" s="70">
        <f t="shared" si="17"/>
        <v>5275.6</v>
      </c>
      <c r="R77" s="70" t="s">
        <v>309</v>
      </c>
      <c r="S77" s="71">
        <f ca="1">IFERROR(VLOOKUP(B77,[1]Parts!$B:$E,4,FALSE),0)</f>
        <v>706.87999999999988</v>
      </c>
      <c r="T77" s="72">
        <f t="shared" ref="T77" ca="1" si="25">IF(P77="$",S77, (S77*EuroExchangeRate))</f>
        <v>770.49919999999997</v>
      </c>
      <c r="U77" s="99">
        <f t="shared" si="12"/>
        <v>146.54444444444445</v>
      </c>
      <c r="V77" s="134">
        <v>43</v>
      </c>
      <c r="W77" s="134">
        <v>5</v>
      </c>
      <c r="X77" s="163">
        <v>3.5</v>
      </c>
      <c r="Y77" s="208"/>
      <c r="Z77" s="208"/>
      <c r="AA77" s="207"/>
      <c r="AB77" s="227">
        <f>81+54/60</f>
        <v>81.900000000000006</v>
      </c>
      <c r="AC77" s="79">
        <f>IF(A77="Gas",(Z77*LPGasCost*'[1]Country Input'!$C$57)+(X77*ElectricityCost*'[1]Country Input'!$C$58),IF(A77="Freezer",(X77*ElectricityCost),IF(A77="Kerosene",(Y77*KeroseneCost*'[1]Country Input'!$C$57)+(X77*ElectricityCost*'[1]Country Input'!$C$58),IF(A77="ILR",(X77*ElectricityCost),IF(A77="WICR FR",(X77*ElectricityCost),0)))))</f>
        <v>0</v>
      </c>
      <c r="AD77" s="224">
        <f t="shared" si="19"/>
        <v>0</v>
      </c>
      <c r="AE77" s="225">
        <f t="shared" si="20"/>
        <v>0</v>
      </c>
      <c r="AF77" s="82" t="s">
        <v>110</v>
      </c>
      <c r="AG77" s="208"/>
      <c r="AH77" s="208"/>
      <c r="AI77" s="55" t="str">
        <f t="shared" si="21"/>
        <v>N/A</v>
      </c>
      <c r="AJ77" s="56"/>
      <c r="AK77" s="56" t="str">
        <f t="shared" si="22"/>
        <v>5 to 43</v>
      </c>
      <c r="AL77" s="83">
        <f ca="1">[1]Calculations!U77</f>
        <v>107.5</v>
      </c>
    </row>
    <row r="78" spans="1:38" x14ac:dyDescent="0.35">
      <c r="A78" s="153" t="s">
        <v>238</v>
      </c>
      <c r="B78" s="219" t="s">
        <v>330</v>
      </c>
      <c r="C78" s="159">
        <v>2016</v>
      </c>
      <c r="D78" s="55" t="str">
        <f t="shared" si="5"/>
        <v>Vestfrost VLS 024 SDD*</v>
      </c>
      <c r="E78" s="220" t="s">
        <v>331</v>
      </c>
      <c r="F78" s="208" t="s">
        <v>75</v>
      </c>
      <c r="G78" s="208" t="s">
        <v>64</v>
      </c>
      <c r="H78" s="208">
        <v>75</v>
      </c>
      <c r="I78" s="208">
        <v>25.5</v>
      </c>
      <c r="J78" s="208"/>
      <c r="K78" s="208"/>
      <c r="L78" s="208"/>
      <c r="M78" s="257">
        <f t="shared" si="24"/>
        <v>2585</v>
      </c>
      <c r="N78" s="188" t="str">
        <f t="shared" si="24"/>
        <v>€</v>
      </c>
      <c r="O78" s="162">
        <v>2585</v>
      </c>
      <c r="P78" s="68" t="s">
        <v>77</v>
      </c>
      <c r="Q78" s="70">
        <f t="shared" si="17"/>
        <v>2817.65</v>
      </c>
      <c r="R78" s="70" t="s">
        <v>109</v>
      </c>
      <c r="S78" s="71">
        <f ca="1">IFERROR(VLOOKUP(B78,[1]Parts!$B:$E,4,FALSE),0)</f>
        <v>468.76000000000005</v>
      </c>
      <c r="T78" s="72">
        <f t="shared" ref="T78" ca="1" si="26">IF(P78="$",S78, (S78*EuroExchangeRate))</f>
        <v>510.94840000000011</v>
      </c>
      <c r="U78" s="99">
        <f t="shared" si="12"/>
        <v>110.49607843137255</v>
      </c>
      <c r="V78" s="134">
        <v>43</v>
      </c>
      <c r="W78" s="134">
        <v>5</v>
      </c>
      <c r="X78" s="163">
        <v>3.5</v>
      </c>
      <c r="Y78" s="208"/>
      <c r="Z78" s="208"/>
      <c r="AA78" s="207"/>
      <c r="AB78" s="227">
        <v>81.7</v>
      </c>
      <c r="AC78" s="79">
        <f>IF(A78="Gas",(Z78*LPGasCost*'[1]Country Input'!$C$57)+(X78*ElectricityCost*'[1]Country Input'!$C$58),IF(A78="Freezer",(X78*ElectricityCost),IF(A78="Kerosene",(Y78*KeroseneCost*'[1]Country Input'!$C$57)+(X78*ElectricityCost*'[1]Country Input'!$C$58),IF(A78="ILR",(X78*ElectricityCost),IF(A78="WICR FR",(X78*ElectricityCost),0)))))</f>
        <v>0</v>
      </c>
      <c r="AD78" s="224">
        <f t="shared" si="19"/>
        <v>0</v>
      </c>
      <c r="AE78" s="225">
        <f t="shared" si="20"/>
        <v>0</v>
      </c>
      <c r="AF78" s="82" t="s">
        <v>332</v>
      </c>
      <c r="AG78" s="208"/>
      <c r="AH78" s="208"/>
      <c r="AI78" s="55" t="str">
        <f t="shared" si="21"/>
        <v>N/A</v>
      </c>
      <c r="AJ78" s="56"/>
      <c r="AK78" s="56" t="str">
        <f t="shared" si="22"/>
        <v>5 to 43</v>
      </c>
      <c r="AL78" s="83">
        <f ca="1">[1]Calculations!U78</f>
        <v>107.5</v>
      </c>
    </row>
    <row r="79" spans="1:38" x14ac:dyDescent="0.35">
      <c r="A79" s="153" t="s">
        <v>238</v>
      </c>
      <c r="B79" s="219" t="s">
        <v>333</v>
      </c>
      <c r="C79" s="159">
        <v>2016</v>
      </c>
      <c r="D79" s="55" t="str">
        <f t="shared" si="5"/>
        <v>Haier HTCD 90 SDD*</v>
      </c>
      <c r="E79" s="220" t="s">
        <v>334</v>
      </c>
      <c r="F79" s="208" t="s">
        <v>63</v>
      </c>
      <c r="G79" s="208" t="s">
        <v>64</v>
      </c>
      <c r="H79" s="208">
        <v>108</v>
      </c>
      <c r="I79" s="208">
        <v>37.5</v>
      </c>
      <c r="J79" s="208">
        <v>32</v>
      </c>
      <c r="K79" s="208">
        <v>2.08</v>
      </c>
      <c r="L79" s="208">
        <v>12</v>
      </c>
      <c r="M79" s="257">
        <f t="shared" si="24"/>
        <v>4500</v>
      </c>
      <c r="N79" s="188" t="str">
        <f t="shared" si="24"/>
        <v>$</v>
      </c>
      <c r="O79" s="162">
        <v>4500</v>
      </c>
      <c r="P79" s="68" t="s">
        <v>52</v>
      </c>
      <c r="Q79" s="70">
        <f t="shared" si="17"/>
        <v>4500</v>
      </c>
      <c r="R79" s="70" t="s">
        <v>309</v>
      </c>
      <c r="S79" s="71">
        <f ca="1">IFERROR(VLOOKUP(B79,[1]Parts!$B:$E,4,FALSE),0)</f>
        <v>320.98</v>
      </c>
      <c r="T79" s="72">
        <f t="shared" ref="T79" ca="1" si="27">IF(P79="$",S79, (S79*EuroExchangeRate))</f>
        <v>320.98</v>
      </c>
      <c r="U79" s="99">
        <f t="shared" si="12"/>
        <v>120</v>
      </c>
      <c r="V79" s="134">
        <v>43</v>
      </c>
      <c r="W79" s="134">
        <v>5</v>
      </c>
      <c r="X79" s="163">
        <v>3.5</v>
      </c>
      <c r="Y79" s="208"/>
      <c r="Z79" s="208"/>
      <c r="AA79" s="207"/>
      <c r="AB79" s="227">
        <v>114.9</v>
      </c>
      <c r="AC79" s="79">
        <f>IF(A79="Gas",(Z79*LPGasCost*'[1]Country Input'!$C$57)+(X79*ElectricityCost*'[1]Country Input'!$C$58),IF(A79="Freezer",(X79*ElectricityCost),IF(A79="Kerosene",(Y79*KeroseneCost*'[1]Country Input'!$C$57)+(X79*ElectricityCost*'[1]Country Input'!$C$58),IF(A79="ILR",(X79*ElectricityCost),IF(A79="WICR FR",(X79*ElectricityCost),0)))))</f>
        <v>0</v>
      </c>
      <c r="AD79" s="224">
        <f t="shared" si="19"/>
        <v>0</v>
      </c>
      <c r="AE79" s="225">
        <f t="shared" si="20"/>
        <v>0</v>
      </c>
      <c r="AF79" s="82" t="s">
        <v>335</v>
      </c>
      <c r="AG79" s="208"/>
      <c r="AH79" s="208"/>
      <c r="AI79" s="55" t="str">
        <f t="shared" si="21"/>
        <v>N/A</v>
      </c>
      <c r="AJ79" s="56"/>
      <c r="AK79" s="56" t="str">
        <f t="shared" si="22"/>
        <v>5 to 43</v>
      </c>
      <c r="AL79" s="83">
        <f ca="1">[1]Calculations!U79</f>
        <v>107.5</v>
      </c>
    </row>
    <row r="80" spans="1:38" x14ac:dyDescent="0.35">
      <c r="A80" s="153" t="s">
        <v>238</v>
      </c>
      <c r="B80" s="219" t="s">
        <v>336</v>
      </c>
      <c r="C80" s="159">
        <v>2016</v>
      </c>
      <c r="D80" s="55" t="str">
        <f t="shared" si="5"/>
        <v>Haier HTC 40 SDD*</v>
      </c>
      <c r="E80" s="220" t="s">
        <v>337</v>
      </c>
      <c r="F80" s="208" t="s">
        <v>63</v>
      </c>
      <c r="G80" s="208" t="s">
        <v>64</v>
      </c>
      <c r="H80" s="208">
        <v>75</v>
      </c>
      <c r="I80" s="208">
        <v>22.5</v>
      </c>
      <c r="J80" s="208"/>
      <c r="K80" s="208"/>
      <c r="L80" s="208"/>
      <c r="M80" s="257">
        <f t="shared" si="24"/>
        <v>2700</v>
      </c>
      <c r="N80" s="188" t="str">
        <f t="shared" si="24"/>
        <v>$</v>
      </c>
      <c r="O80" s="162">
        <v>2700</v>
      </c>
      <c r="P80" s="164" t="s">
        <v>52</v>
      </c>
      <c r="Q80" s="70">
        <f t="shared" si="17"/>
        <v>2700</v>
      </c>
      <c r="R80" s="70" t="s">
        <v>109</v>
      </c>
      <c r="S80" s="71">
        <f ca="1">IFERROR(VLOOKUP(B80,[1]Parts!$B:$E,4,FALSE),0)</f>
        <v>320.98</v>
      </c>
      <c r="T80" s="72">
        <f t="shared" ref="T80" ca="1" si="28">IF(P80="$",S80, (S80*EuroExchangeRate))</f>
        <v>320.98</v>
      </c>
      <c r="U80" s="99">
        <f t="shared" si="12"/>
        <v>120</v>
      </c>
      <c r="V80" s="134">
        <v>43</v>
      </c>
      <c r="W80" s="134">
        <v>5</v>
      </c>
      <c r="X80" s="163">
        <v>3.5</v>
      </c>
      <c r="Y80" s="208"/>
      <c r="Z80" s="208"/>
      <c r="AA80" s="207"/>
      <c r="AB80" s="227">
        <v>117</v>
      </c>
      <c r="AC80" s="79">
        <f>IF(A80="Gas",(Z80*LPGasCost*'[1]Country Input'!$C$57)+(X80*ElectricityCost*'[1]Country Input'!$C$58),IF(A80="Freezer",(X80*ElectricityCost),IF(A80="Kerosene",(Y80*KeroseneCost*'[1]Country Input'!$C$57)+(X80*ElectricityCost*'[1]Country Input'!$C$58),IF(A80="ILR",(X80*ElectricityCost),IF(A80="WICR FR",(X80*ElectricityCost),0)))))</f>
        <v>0</v>
      </c>
      <c r="AD80" s="224">
        <f t="shared" si="19"/>
        <v>0</v>
      </c>
      <c r="AE80" s="225">
        <f t="shared" si="20"/>
        <v>0</v>
      </c>
      <c r="AF80" s="82" t="s">
        <v>245</v>
      </c>
      <c r="AG80" s="208"/>
      <c r="AH80" s="208"/>
      <c r="AI80" s="55" t="str">
        <f t="shared" si="21"/>
        <v>N/A</v>
      </c>
      <c r="AJ80" s="56"/>
      <c r="AK80" s="56" t="str">
        <f t="shared" si="22"/>
        <v>5 to 43</v>
      </c>
      <c r="AL80" s="83">
        <f ca="1">[1]Calculations!U80</f>
        <v>107.5</v>
      </c>
    </row>
    <row r="81" spans="1:38" x14ac:dyDescent="0.35">
      <c r="A81" s="153" t="s">
        <v>238</v>
      </c>
      <c r="B81" s="219" t="s">
        <v>338</v>
      </c>
      <c r="C81" s="159">
        <v>2016</v>
      </c>
      <c r="D81" s="55" t="str">
        <f t="shared" si="5"/>
        <v>Haier HTC 110 SDD*</v>
      </c>
      <c r="E81" s="220" t="s">
        <v>339</v>
      </c>
      <c r="F81" s="208" t="s">
        <v>63</v>
      </c>
      <c r="G81" s="208" t="s">
        <v>64</v>
      </c>
      <c r="H81" s="208">
        <v>94</v>
      </c>
      <c r="I81" s="208">
        <v>59</v>
      </c>
      <c r="J81" s="208"/>
      <c r="K81" s="208"/>
      <c r="L81" s="208"/>
      <c r="M81" s="256">
        <f t="shared" si="24"/>
        <v>3000</v>
      </c>
      <c r="N81" s="68" t="str">
        <f t="shared" si="24"/>
        <v>$</v>
      </c>
      <c r="O81" s="162">
        <v>3000</v>
      </c>
      <c r="P81" s="164" t="s">
        <v>52</v>
      </c>
      <c r="Q81" s="70">
        <f t="shared" ref="Q81:Q84" si="29">IF(N81="$",M81, (M81*EuroExchangeRate))</f>
        <v>3000</v>
      </c>
      <c r="R81" s="70" t="s">
        <v>109</v>
      </c>
      <c r="S81" s="71">
        <f ca="1">IFERROR(VLOOKUP(B81,[1]Parts!$B:$E,4,FALSE),0)</f>
        <v>320.98</v>
      </c>
      <c r="T81" s="72">
        <f t="shared" ref="T81:T84" ca="1" si="30">IF(P81="$",S81, (S81*EuroExchangeRate))</f>
        <v>320.98</v>
      </c>
      <c r="U81" s="99">
        <f t="shared" si="12"/>
        <v>50.847457627118644</v>
      </c>
      <c r="V81" s="134">
        <v>43</v>
      </c>
      <c r="W81" s="134">
        <v>5</v>
      </c>
      <c r="X81" s="163">
        <v>3.5</v>
      </c>
      <c r="Y81" s="208"/>
      <c r="Z81" s="208"/>
      <c r="AA81" s="207"/>
      <c r="AB81" s="227">
        <v>96</v>
      </c>
      <c r="AC81" s="79">
        <f>IF(A81="Gas",(Z81*LPGasCost*'[1]Country Input'!$C$57)+(X81*ElectricityCost*'[1]Country Input'!$C$58),IF(A81="Freezer",(X81*ElectricityCost),IF(A81="Kerosene",(Y81*KeroseneCost*'[1]Country Input'!$C$57)+(X81*ElectricityCost*'[1]Country Input'!$C$58),IF(A81="ILR",(X81*ElectricityCost),IF(A81="WICR FR",(X81*ElectricityCost),0)))))</f>
        <v>0</v>
      </c>
      <c r="AD81" s="224">
        <f t="shared" si="19"/>
        <v>0</v>
      </c>
      <c r="AE81" s="225">
        <f t="shared" si="20"/>
        <v>0</v>
      </c>
      <c r="AF81" s="82" t="s">
        <v>340</v>
      </c>
      <c r="AG81" s="208"/>
      <c r="AH81" s="208"/>
      <c r="AI81" s="55" t="str">
        <f t="shared" si="21"/>
        <v>N/A</v>
      </c>
      <c r="AJ81" s="56"/>
      <c r="AK81" s="56" t="str">
        <f t="shared" si="22"/>
        <v>5 to 43</v>
      </c>
      <c r="AL81" s="83">
        <f ca="1">[1]Calculations!U81</f>
        <v>107.5</v>
      </c>
    </row>
    <row r="82" spans="1:38" x14ac:dyDescent="0.35">
      <c r="A82" s="153" t="s">
        <v>238</v>
      </c>
      <c r="B82" s="219" t="s">
        <v>341</v>
      </c>
      <c r="C82" s="159">
        <v>2016</v>
      </c>
      <c r="D82" s="55" t="str">
        <f t="shared" si="5"/>
        <v>B Medical TCW 15 SDD*</v>
      </c>
      <c r="E82" s="220" t="s">
        <v>342</v>
      </c>
      <c r="F82" s="208" t="s">
        <v>50</v>
      </c>
      <c r="G82" s="208" t="s">
        <v>64</v>
      </c>
      <c r="H82" s="208">
        <v>87</v>
      </c>
      <c r="I82" s="208">
        <v>16</v>
      </c>
      <c r="J82" s="208">
        <v>2.4</v>
      </c>
      <c r="K82" s="208">
        <v>1.97</v>
      </c>
      <c r="L82" s="208" t="s">
        <v>343</v>
      </c>
      <c r="M82" s="256">
        <f t="shared" si="24"/>
        <v>4277</v>
      </c>
      <c r="N82" s="68" t="str">
        <f t="shared" si="24"/>
        <v>€</v>
      </c>
      <c r="O82" s="162">
        <v>4277</v>
      </c>
      <c r="P82" s="68" t="s">
        <v>77</v>
      </c>
      <c r="Q82" s="82">
        <f t="shared" si="29"/>
        <v>4661.93</v>
      </c>
      <c r="R82" s="70" t="s">
        <v>109</v>
      </c>
      <c r="S82" s="71">
        <f ca="1">IFERROR(VLOOKUP(B82,[1]Parts!$B:$E,4,FALSE),0)</f>
        <v>543.12</v>
      </c>
      <c r="T82" s="148">
        <f t="shared" ca="1" si="30"/>
        <v>592.00080000000003</v>
      </c>
      <c r="U82" s="258">
        <f t="shared" ref="U82:U104" si="31">Q82/I82</f>
        <v>291.37062500000002</v>
      </c>
      <c r="V82" s="134">
        <v>43</v>
      </c>
      <c r="W82" s="134">
        <v>5</v>
      </c>
      <c r="X82" s="163">
        <v>3.5</v>
      </c>
      <c r="Y82" s="208"/>
      <c r="Z82" s="208"/>
      <c r="AA82" s="207"/>
      <c r="AB82" s="227">
        <v>84</v>
      </c>
      <c r="AC82" s="79">
        <f>IF(A82="Gas",(Z82*LPGasCost*'[1]Country Input'!$C$57)+(X82*ElectricityCost*'[1]Country Input'!$C$58),IF(A82="Freezer",(X82*ElectricityCost),IF(A82="Kerosene",(Y82*KeroseneCost*'[1]Country Input'!$C$57)+(X82*ElectricityCost*'[1]Country Input'!$C$58),IF(A82="ILR",(X82*ElectricityCost),IF(A82="WICR FR",(X82*ElectricityCost),0)))))</f>
        <v>0</v>
      </c>
      <c r="AD82" s="224">
        <f t="shared" si="19"/>
        <v>0</v>
      </c>
      <c r="AE82" s="225">
        <f t="shared" si="20"/>
        <v>0</v>
      </c>
      <c r="AF82" s="82" t="s">
        <v>327</v>
      </c>
      <c r="AG82" s="208"/>
      <c r="AH82" s="208"/>
      <c r="AI82" s="55" t="str">
        <f t="shared" si="21"/>
        <v>N/A</v>
      </c>
      <c r="AJ82" s="56"/>
      <c r="AK82" s="56" t="str">
        <f t="shared" si="22"/>
        <v>5 to 43</v>
      </c>
      <c r="AL82" s="83">
        <f ca="1">[1]Calculations!U82</f>
        <v>107.5</v>
      </c>
    </row>
    <row r="83" spans="1:38" x14ac:dyDescent="0.35">
      <c r="A83" s="153" t="s">
        <v>238</v>
      </c>
      <c r="B83" s="219" t="s">
        <v>344</v>
      </c>
      <c r="C83" s="159">
        <v>2016</v>
      </c>
      <c r="D83" s="55" t="str">
        <f t="shared" si="5"/>
        <v>Dulas Solar VC 50 SDD*</v>
      </c>
      <c r="E83" s="220" t="s">
        <v>345</v>
      </c>
      <c r="F83" s="208" t="s">
        <v>214</v>
      </c>
      <c r="G83" s="208" t="s">
        <v>64</v>
      </c>
      <c r="H83" s="208">
        <v>129</v>
      </c>
      <c r="I83" s="208">
        <v>52.5</v>
      </c>
      <c r="J83" s="208"/>
      <c r="K83" s="208"/>
      <c r="L83" s="208"/>
      <c r="M83" s="256">
        <f t="shared" si="24"/>
        <v>2750</v>
      </c>
      <c r="N83" s="68" t="str">
        <f t="shared" si="24"/>
        <v>€</v>
      </c>
      <c r="O83" s="162">
        <v>2750</v>
      </c>
      <c r="P83" s="68" t="s">
        <v>77</v>
      </c>
      <c r="Q83" s="82">
        <f t="shared" si="29"/>
        <v>2997.5</v>
      </c>
      <c r="R83" s="70" t="s">
        <v>109</v>
      </c>
      <c r="S83" s="71">
        <f ca="1">IFERROR(VLOOKUP(B83,[1]Parts!$B:$E,4,FALSE),0)</f>
        <v>663.84999999999991</v>
      </c>
      <c r="T83" s="148">
        <f t="shared" ca="1" si="30"/>
        <v>723.59649999999999</v>
      </c>
      <c r="U83" s="258">
        <f t="shared" si="31"/>
        <v>57.095238095238095</v>
      </c>
      <c r="V83" s="134">
        <v>43</v>
      </c>
      <c r="W83" s="134">
        <v>5</v>
      </c>
      <c r="X83" s="163">
        <v>3.5</v>
      </c>
      <c r="Y83" s="208"/>
      <c r="Z83" s="208"/>
      <c r="AA83" s="207"/>
      <c r="AB83" s="227">
        <f>74+15/60</f>
        <v>74.25</v>
      </c>
      <c r="AC83" s="79">
        <f>IF(A83="Gas",(Z83*LPGasCost*'[1]Country Input'!$C$57)+(X83*ElectricityCost*'[1]Country Input'!$C$58),IF(A83="Freezer",(X83*ElectricityCost),IF(A83="Kerosene",(Y83*KeroseneCost*'[1]Country Input'!$C$57)+(X83*ElectricityCost*'[1]Country Input'!$C$58),IF(A83="ILR",(X83*ElectricityCost),IF(A83="WICR FR",(X83*ElectricityCost),0)))))</f>
        <v>0</v>
      </c>
      <c r="AD83" s="224">
        <f t="shared" si="19"/>
        <v>0</v>
      </c>
      <c r="AE83" s="225">
        <f t="shared" si="20"/>
        <v>0</v>
      </c>
      <c r="AF83" s="82" t="s">
        <v>346</v>
      </c>
      <c r="AG83" s="208"/>
      <c r="AH83" s="208"/>
      <c r="AI83" s="55" t="str">
        <f t="shared" si="21"/>
        <v>N/A</v>
      </c>
      <c r="AJ83" s="56"/>
      <c r="AK83" s="56" t="str">
        <f t="shared" si="22"/>
        <v>5 to 43</v>
      </c>
      <c r="AL83" s="83">
        <f ca="1">[1]Calculations!U83</f>
        <v>107.5</v>
      </c>
    </row>
    <row r="84" spans="1:38" x14ac:dyDescent="0.35">
      <c r="A84" s="165" t="s">
        <v>238</v>
      </c>
      <c r="B84" s="228" t="s">
        <v>347</v>
      </c>
      <c r="C84" s="171">
        <v>2017</v>
      </c>
      <c r="D84" s="87" t="str">
        <f t="shared" si="5"/>
        <v>Dulas Solar VC 60 SDD*</v>
      </c>
      <c r="E84" s="230" t="s">
        <v>348</v>
      </c>
      <c r="F84" s="231" t="s">
        <v>214</v>
      </c>
      <c r="G84" s="231" t="s">
        <v>64</v>
      </c>
      <c r="H84" s="231">
        <v>170</v>
      </c>
      <c r="I84" s="231">
        <v>57</v>
      </c>
      <c r="J84" s="231">
        <v>24</v>
      </c>
      <c r="K84" s="231">
        <v>2.4</v>
      </c>
      <c r="L84" s="231" t="s">
        <v>343</v>
      </c>
      <c r="M84" s="259">
        <v>4750</v>
      </c>
      <c r="N84" s="96" t="str">
        <f t="shared" si="24"/>
        <v>€</v>
      </c>
      <c r="O84" s="174">
        <v>4750</v>
      </c>
      <c r="P84" s="96" t="s">
        <v>77</v>
      </c>
      <c r="Q84" s="109">
        <f t="shared" si="29"/>
        <v>5177.5</v>
      </c>
      <c r="R84" s="235" t="s">
        <v>109</v>
      </c>
      <c r="S84" s="97">
        <f ca="1">IFERROR(VLOOKUP(B84,[1]Parts!$B:$E,4,FALSE),0)</f>
        <v>615.54000000000008</v>
      </c>
      <c r="T84" s="177">
        <f t="shared" ca="1" si="30"/>
        <v>670.93860000000018</v>
      </c>
      <c r="U84" s="260">
        <f t="shared" si="31"/>
        <v>90.833333333333329</v>
      </c>
      <c r="V84" s="179">
        <v>43</v>
      </c>
      <c r="W84" s="179">
        <v>5</v>
      </c>
      <c r="X84" s="180">
        <v>3.5</v>
      </c>
      <c r="Y84" s="231"/>
      <c r="Z84" s="231"/>
      <c r="AA84" s="229"/>
      <c r="AB84" s="261">
        <f>82+48/60</f>
        <v>82.8</v>
      </c>
      <c r="AC84" s="106">
        <f>IF(A84="Gas",(Z84*LPGasCost*'[1]Country Input'!$C$57)+(X84*ElectricityCost*'[1]Country Input'!$C$58),IF(A84="Freezer",(X84*ElectricityCost),IF(A84="Kerosene",(Y84*KeroseneCost*'[1]Country Input'!$C$57)+(X84*ElectricityCost*'[1]Country Input'!$C$58),IF(A84="ILR",(X84*ElectricityCost),IF(A84="WICR FR",(X84*ElectricityCost),0)))))</f>
        <v>0</v>
      </c>
      <c r="AD84" s="237">
        <f t="shared" si="19"/>
        <v>0</v>
      </c>
      <c r="AE84" s="238">
        <f t="shared" si="20"/>
        <v>0</v>
      </c>
      <c r="AF84" s="109" t="s">
        <v>349</v>
      </c>
      <c r="AG84" s="231"/>
      <c r="AH84" s="231"/>
      <c r="AI84" s="87" t="str">
        <f t="shared" si="21"/>
        <v>N/A</v>
      </c>
      <c r="AJ84" s="110"/>
      <c r="AK84" s="110" t="str">
        <f t="shared" si="22"/>
        <v>5 to 43</v>
      </c>
      <c r="AL84" s="111">
        <f ca="1">[1]Calculations!U84</f>
        <v>107.5</v>
      </c>
    </row>
    <row r="85" spans="1:38" s="15" customFormat="1" ht="11.25" customHeight="1" x14ac:dyDescent="0.35">
      <c r="A85" s="262" t="s">
        <v>350</v>
      </c>
      <c r="B85" s="183" t="s">
        <v>351</v>
      </c>
      <c r="C85" s="263">
        <v>2009</v>
      </c>
      <c r="D85" s="55" t="str">
        <f t="shared" si="5"/>
        <v>B Medical TCW 2000 DC</v>
      </c>
      <c r="E85" s="264" t="s">
        <v>352</v>
      </c>
      <c r="F85" s="183" t="s">
        <v>50</v>
      </c>
      <c r="G85" s="183" t="s">
        <v>51</v>
      </c>
      <c r="H85" s="183">
        <v>125</v>
      </c>
      <c r="I85" s="265">
        <v>76</v>
      </c>
      <c r="J85" s="265">
        <v>42</v>
      </c>
      <c r="K85" s="265">
        <v>3.4</v>
      </c>
      <c r="L85" s="265" t="s">
        <v>353</v>
      </c>
      <c r="M85" s="257">
        <f t="shared" si="24"/>
        <v>2770</v>
      </c>
      <c r="N85" s="188" t="str">
        <f t="shared" si="24"/>
        <v>€</v>
      </c>
      <c r="O85" s="189">
        <v>2770</v>
      </c>
      <c r="P85" s="119" t="s">
        <v>77</v>
      </c>
      <c r="Q85" s="70">
        <f t="shared" si="17"/>
        <v>3019.3</v>
      </c>
      <c r="R85" s="70" t="s">
        <v>309</v>
      </c>
      <c r="S85" s="71">
        <f ca="1">IFERROR(VLOOKUP(B85,[1]Parts!$B:$E,4,FALSE),0)</f>
        <v>430.66999999999996</v>
      </c>
      <c r="T85" s="72">
        <f t="shared" ca="1" si="7"/>
        <v>469.43029999999999</v>
      </c>
      <c r="U85" s="190">
        <f t="shared" si="31"/>
        <v>39.727631578947374</v>
      </c>
      <c r="V85" s="191">
        <v>43</v>
      </c>
      <c r="W85" s="191">
        <v>5</v>
      </c>
      <c r="X85" s="192">
        <v>0.57999999999999996</v>
      </c>
      <c r="Y85" s="186"/>
      <c r="Z85" s="186"/>
      <c r="AA85" s="193">
        <v>13.5</v>
      </c>
      <c r="AB85" s="135"/>
      <c r="AC85" s="79">
        <f>IF(A85="Gas",(Z85*LPGasCost*'[1]Country Input'!$C$57)+(X85*ElectricityCost*'[1]Country Input'!$C$58),IF(A85="Freezer",(X85*ElectricityCost),IF(A85="Kerosene",(Y85*KeroseneCost*'[1]Country Input'!$C$57)+(X85*ElectricityCost*'[1]Country Input'!$C$58),IF(A85="ILR",(X85*ElectricityCost),IF(A85="WICR FR",(X85*ElectricityCost),0)))))</f>
        <v>0</v>
      </c>
      <c r="AD85" s="194">
        <f t="shared" si="19"/>
        <v>0</v>
      </c>
      <c r="AE85" s="195">
        <f t="shared" si="20"/>
        <v>0</v>
      </c>
      <c r="AF85" s="82" t="s">
        <v>106</v>
      </c>
      <c r="AG85" s="55"/>
      <c r="AH85" s="55"/>
      <c r="AI85" s="55" t="str">
        <f t="shared" si="21"/>
        <v>TCW 2000 DC Review</v>
      </c>
      <c r="AJ85" s="56" t="s">
        <v>354</v>
      </c>
      <c r="AK85" s="56" t="str">
        <f t="shared" si="22"/>
        <v>5 to 43</v>
      </c>
      <c r="AL85" s="83">
        <f ca="1">[1]Calculations!U85</f>
        <v>181.15546666666665</v>
      </c>
    </row>
    <row r="86" spans="1:38" s="15" customFormat="1" ht="11.25" customHeight="1" x14ac:dyDescent="0.35">
      <c r="A86" s="58" t="s">
        <v>350</v>
      </c>
      <c r="B86" s="196" t="s">
        <v>355</v>
      </c>
      <c r="C86" s="60">
        <v>2009</v>
      </c>
      <c r="D86" s="55" t="str">
        <f t="shared" si="5"/>
        <v>B Medical TCW 3000 DC</v>
      </c>
      <c r="E86" s="197" t="s">
        <v>356</v>
      </c>
      <c r="F86" s="76" t="s">
        <v>50</v>
      </c>
      <c r="G86" s="76" t="s">
        <v>51</v>
      </c>
      <c r="H86" s="76">
        <v>125</v>
      </c>
      <c r="I86" s="64">
        <v>109.5</v>
      </c>
      <c r="J86" s="64">
        <v>204</v>
      </c>
      <c r="K86" s="64">
        <v>17</v>
      </c>
      <c r="L86" s="64" t="s">
        <v>357</v>
      </c>
      <c r="M86" s="200">
        <f t="shared" si="24"/>
        <v>2719</v>
      </c>
      <c r="N86" s="66" t="str">
        <f t="shared" si="24"/>
        <v>€</v>
      </c>
      <c r="O86" s="131">
        <v>2719</v>
      </c>
      <c r="P86" s="132" t="s">
        <v>77</v>
      </c>
      <c r="Q86" s="70">
        <f t="shared" si="17"/>
        <v>2963.71</v>
      </c>
      <c r="R86" s="70" t="s">
        <v>309</v>
      </c>
      <c r="S86" s="71">
        <f ca="1">IFERROR(VLOOKUP(B86,[1]Parts!$B:$E,4,FALSE),0)</f>
        <v>601.76</v>
      </c>
      <c r="T86" s="72">
        <f t="shared" ca="1" si="7"/>
        <v>655.91840000000002</v>
      </c>
      <c r="U86" s="73">
        <f t="shared" si="31"/>
        <v>27.065844748858449</v>
      </c>
      <c r="V86" s="74">
        <v>43</v>
      </c>
      <c r="W86" s="74">
        <v>10</v>
      </c>
      <c r="X86" s="75">
        <v>1.01</v>
      </c>
      <c r="Y86" s="76"/>
      <c r="Z86" s="76"/>
      <c r="AA86" s="77">
        <v>23.4</v>
      </c>
      <c r="AB86" s="135"/>
      <c r="AC86" s="79">
        <f>IF(A86="Gas",(Z86*LPGasCost*'[1]Country Input'!$C$57)+(X86*ElectricityCost*'[1]Country Input'!$C$58),IF(A86="Freezer",(X86*ElectricityCost),IF(A86="Kerosene",(Y86*KeroseneCost*'[1]Country Input'!$C$57)+(X86*ElectricityCost*'[1]Country Input'!$C$58),IF(A86="ILR",(X86*ElectricityCost),IF(A86="WICR FR",(X86*ElectricityCost),0)))))</f>
        <v>0</v>
      </c>
      <c r="AD86" s="80">
        <f t="shared" si="19"/>
        <v>0</v>
      </c>
      <c r="AE86" s="81">
        <f t="shared" si="20"/>
        <v>0</v>
      </c>
      <c r="AF86" s="82" t="s">
        <v>358</v>
      </c>
      <c r="AG86" s="55"/>
      <c r="AH86" s="55"/>
      <c r="AI86" s="55" t="str">
        <f t="shared" si="21"/>
        <v>TCW 3000 DC Review</v>
      </c>
      <c r="AJ86" s="56" t="s">
        <v>359</v>
      </c>
      <c r="AK86" s="56" t="str">
        <f t="shared" si="22"/>
        <v>10 to 43</v>
      </c>
      <c r="AL86" s="83">
        <f ca="1">[1]Calculations!U86</f>
        <v>181.15546666666665</v>
      </c>
    </row>
    <row r="87" spans="1:38" s="15" customFormat="1" ht="11.25" customHeight="1" x14ac:dyDescent="0.35">
      <c r="A87" s="58" t="s">
        <v>350</v>
      </c>
      <c r="B87" s="196" t="s">
        <v>360</v>
      </c>
      <c r="C87" s="128">
        <v>2012</v>
      </c>
      <c r="D87" s="55" t="str">
        <f t="shared" si="5"/>
        <v>Dulas Solar VC 65-2</v>
      </c>
      <c r="E87" s="197" t="s">
        <v>361</v>
      </c>
      <c r="F87" s="76" t="s">
        <v>214</v>
      </c>
      <c r="G87" s="76" t="s">
        <v>51</v>
      </c>
      <c r="H87" s="76">
        <v>92</v>
      </c>
      <c r="I87" s="64">
        <v>37.5</v>
      </c>
      <c r="J87" s="64">
        <v>24.3</v>
      </c>
      <c r="K87" s="64">
        <v>2.4</v>
      </c>
      <c r="L87" s="64" t="s">
        <v>362</v>
      </c>
      <c r="M87" s="200">
        <f t="shared" si="24"/>
        <v>3275</v>
      </c>
      <c r="N87" s="66" t="str">
        <f t="shared" si="24"/>
        <v>€</v>
      </c>
      <c r="O87" s="131">
        <v>3275</v>
      </c>
      <c r="P87" s="132" t="s">
        <v>77</v>
      </c>
      <c r="Q87" s="70">
        <f t="shared" si="17"/>
        <v>3569.7500000000005</v>
      </c>
      <c r="R87" s="70" t="s">
        <v>109</v>
      </c>
      <c r="S87" s="71">
        <f ca="1">IFERROR(VLOOKUP(B87,[1]Parts!$B:$E,4,FALSE),0)</f>
        <v>270</v>
      </c>
      <c r="T87" s="72">
        <f t="shared" ca="1" si="7"/>
        <v>294.3</v>
      </c>
      <c r="U87" s="73">
        <f t="shared" si="31"/>
        <v>95.193333333333342</v>
      </c>
      <c r="V87" s="74">
        <v>43</v>
      </c>
      <c r="W87" s="74">
        <v>10</v>
      </c>
      <c r="X87" s="75">
        <v>0.55000000000000004</v>
      </c>
      <c r="Y87" s="76"/>
      <c r="Z87" s="76"/>
      <c r="AA87" s="77">
        <v>3.13</v>
      </c>
      <c r="AB87" s="135"/>
      <c r="AC87" s="79">
        <f>IF(A87="Gas",(Z87*LPGasCost*'[1]Country Input'!$C$57)+(X87*ElectricityCost*'[1]Country Input'!$C$58),IF(A87="Freezer",(X87*ElectricityCost),IF(A87="Kerosene",(Y87*KeroseneCost*'[1]Country Input'!$C$57)+(X87*ElectricityCost*'[1]Country Input'!$C$58),IF(A87="ILR",(X87*ElectricityCost),IF(A87="WICR FR",(X87*ElectricityCost),0)))))</f>
        <v>0</v>
      </c>
      <c r="AD87" s="198">
        <f t="shared" si="19"/>
        <v>0</v>
      </c>
      <c r="AE87" s="199">
        <f t="shared" si="20"/>
        <v>0</v>
      </c>
      <c r="AF87" s="82" t="s">
        <v>363</v>
      </c>
      <c r="AG87" s="55"/>
      <c r="AH87" s="55"/>
      <c r="AI87" s="55" t="str">
        <f t="shared" si="21"/>
        <v>VC 65-2 Review</v>
      </c>
      <c r="AJ87" s="56" t="s">
        <v>364</v>
      </c>
      <c r="AK87" s="56" t="str">
        <f t="shared" si="22"/>
        <v>10 to 43</v>
      </c>
      <c r="AL87" s="83">
        <f ca="1">[1]Calculations!U87</f>
        <v>181.15546666666665</v>
      </c>
    </row>
    <row r="88" spans="1:38" s="15" customFormat="1" ht="11.25" customHeight="1" x14ac:dyDescent="0.35">
      <c r="A88" s="58" t="s">
        <v>350</v>
      </c>
      <c r="B88" s="196" t="s">
        <v>365</v>
      </c>
      <c r="C88" s="128">
        <v>2012</v>
      </c>
      <c r="D88" s="55" t="str">
        <f t="shared" si="5"/>
        <v>Dulas Solar VC 150-2</v>
      </c>
      <c r="E88" s="197" t="s">
        <v>366</v>
      </c>
      <c r="F88" s="76" t="s">
        <v>214</v>
      </c>
      <c r="G88" s="76" t="s">
        <v>51</v>
      </c>
      <c r="H88" s="76">
        <v>111</v>
      </c>
      <c r="I88" s="64">
        <v>86</v>
      </c>
      <c r="J88" s="64">
        <v>33.1</v>
      </c>
      <c r="K88" s="64">
        <v>2.4</v>
      </c>
      <c r="L88" s="64" t="s">
        <v>367</v>
      </c>
      <c r="M88" s="200">
        <f t="shared" si="24"/>
        <v>4275</v>
      </c>
      <c r="N88" s="66" t="str">
        <f t="shared" si="24"/>
        <v>€</v>
      </c>
      <c r="O88" s="131">
        <v>4275</v>
      </c>
      <c r="P88" s="132" t="s">
        <v>77</v>
      </c>
      <c r="Q88" s="70">
        <f t="shared" si="17"/>
        <v>4659.75</v>
      </c>
      <c r="R88" s="70" t="s">
        <v>309</v>
      </c>
      <c r="S88" s="71">
        <f ca="1">IFERROR(VLOOKUP(B88,[1]Parts!$B:$E,4,FALSE),0)</f>
        <v>270</v>
      </c>
      <c r="T88" s="72">
        <f t="shared" ca="1" si="7"/>
        <v>294.3</v>
      </c>
      <c r="U88" s="73">
        <f t="shared" si="31"/>
        <v>54.183139534883722</v>
      </c>
      <c r="V88" s="74">
        <v>43</v>
      </c>
      <c r="W88" s="74">
        <v>10</v>
      </c>
      <c r="X88" s="75">
        <v>0.68</v>
      </c>
      <c r="Y88" s="76"/>
      <c r="Z88" s="76"/>
      <c r="AA88" s="77">
        <v>3.36</v>
      </c>
      <c r="AB88" s="135"/>
      <c r="AC88" s="79">
        <f>IF(A88="Gas",(Z88*LPGasCost*'[1]Country Input'!$C$57)+(X88*ElectricityCost*'[1]Country Input'!$C$58),IF(A88="Freezer",(X88*ElectricityCost),IF(A88="Kerosene",(Y88*KeroseneCost*'[1]Country Input'!$C$57)+(X88*ElectricityCost*'[1]Country Input'!$C$58),IF(A88="ILR",(X88*ElectricityCost),IF(A88="WICR FR",(X88*ElectricityCost),0)))))</f>
        <v>0</v>
      </c>
      <c r="AD88" s="198">
        <f t="shared" si="19"/>
        <v>0</v>
      </c>
      <c r="AE88" s="199">
        <f t="shared" si="20"/>
        <v>0</v>
      </c>
      <c r="AF88" s="82" t="s">
        <v>368</v>
      </c>
      <c r="AG88" s="55"/>
      <c r="AH88" s="55"/>
      <c r="AI88" s="55" t="str">
        <f t="shared" si="21"/>
        <v>VC 150-2 Review</v>
      </c>
      <c r="AJ88" s="56" t="s">
        <v>369</v>
      </c>
      <c r="AK88" s="56" t="str">
        <f t="shared" si="22"/>
        <v>10 to 43</v>
      </c>
      <c r="AL88" s="83">
        <f ca="1">[1]Calculations!U88</f>
        <v>181.15546666666665</v>
      </c>
    </row>
    <row r="89" spans="1:38" s="15" customFormat="1" ht="8.4499999999999993" customHeight="1" x14ac:dyDescent="0.35">
      <c r="A89" s="136" t="s">
        <v>350</v>
      </c>
      <c r="B89" s="266" t="s">
        <v>370</v>
      </c>
      <c r="C89" s="142">
        <v>2012</v>
      </c>
      <c r="D89" s="55" t="str">
        <f t="shared" si="5"/>
        <v>Dulas Solar VC 200-1</v>
      </c>
      <c r="E89" s="267" t="s">
        <v>371</v>
      </c>
      <c r="F89" s="150" t="s">
        <v>214</v>
      </c>
      <c r="G89" s="150" t="s">
        <v>51</v>
      </c>
      <c r="H89" s="150">
        <v>95</v>
      </c>
      <c r="I89" s="91">
        <v>126.5</v>
      </c>
      <c r="J89" s="91"/>
      <c r="K89" s="91"/>
      <c r="L89" s="91"/>
      <c r="M89" s="268">
        <f t="shared" si="24"/>
        <v>3050</v>
      </c>
      <c r="N89" s="145" t="str">
        <f t="shared" si="24"/>
        <v>€</v>
      </c>
      <c r="O89" s="146">
        <v>3050</v>
      </c>
      <c r="P89" s="147" t="s">
        <v>77</v>
      </c>
      <c r="Q89" s="70">
        <f t="shared" si="17"/>
        <v>3324.5000000000005</v>
      </c>
      <c r="R89" s="70" t="s">
        <v>309</v>
      </c>
      <c r="S89" s="71">
        <f ca="1">IFERROR(VLOOKUP(B89,[1]Parts!$B:$E,4,FALSE),0)</f>
        <v>270</v>
      </c>
      <c r="T89" s="72">
        <f t="shared" ca="1" si="7"/>
        <v>294.3</v>
      </c>
      <c r="U89" s="99">
        <f t="shared" si="31"/>
        <v>26.280632411067199</v>
      </c>
      <c r="V89" s="218">
        <v>43</v>
      </c>
      <c r="W89" s="218">
        <v>20</v>
      </c>
      <c r="X89" s="149">
        <v>0.63</v>
      </c>
      <c r="Y89" s="150"/>
      <c r="Z89" s="150"/>
      <c r="AA89" s="151">
        <v>3</v>
      </c>
      <c r="AB89" s="135"/>
      <c r="AC89" s="106">
        <f>IF(A89="Gas",(Z89*LPGasCost*'[1]Country Input'!$C$57)+(X89*ElectricityCost*'[1]Country Input'!$C$58),IF(A89="Freezer",(X89*ElectricityCost),IF(A89="Kerosene",(Y89*KeroseneCost*'[1]Country Input'!$C$57)+(X89*ElectricityCost*'[1]Country Input'!$C$58),IF(A89="ILR",(X89*ElectricityCost),IF(A89="WICR FR",(X89*ElectricityCost),0)))))</f>
        <v>0</v>
      </c>
      <c r="AD89" s="224">
        <f t="shared" si="19"/>
        <v>0</v>
      </c>
      <c r="AE89" s="225">
        <f t="shared" si="20"/>
        <v>0</v>
      </c>
      <c r="AF89" s="109" t="s">
        <v>372</v>
      </c>
      <c r="AG89" s="87"/>
      <c r="AH89" s="87"/>
      <c r="AI89" s="87" t="str">
        <f t="shared" si="21"/>
        <v>VC 200-1 Review</v>
      </c>
      <c r="AJ89" s="110" t="s">
        <v>270</v>
      </c>
      <c r="AK89" s="110" t="str">
        <f t="shared" si="22"/>
        <v>20 to 43</v>
      </c>
      <c r="AL89" s="111">
        <f ca="1">[1]Calculations!U89</f>
        <v>181.15546666666665</v>
      </c>
    </row>
    <row r="90" spans="1:38" s="15" customFormat="1" ht="12.95" customHeight="1" x14ac:dyDescent="0.35">
      <c r="A90" s="269" t="s">
        <v>373</v>
      </c>
      <c r="B90" s="270" t="s">
        <v>374</v>
      </c>
      <c r="C90" s="271"/>
      <c r="D90" s="34" t="str">
        <f t="shared" si="5"/>
        <v>Zhendre WICR10</v>
      </c>
      <c r="E90" s="34" t="s">
        <v>375</v>
      </c>
      <c r="F90" s="34" t="s">
        <v>376</v>
      </c>
      <c r="G90" s="125" t="s">
        <v>51</v>
      </c>
      <c r="H90" s="272">
        <v>2000</v>
      </c>
      <c r="I90" s="273">
        <f>10000/3.3</f>
        <v>3030.3030303030305</v>
      </c>
      <c r="J90" s="274"/>
      <c r="K90" s="275"/>
      <c r="L90" s="275"/>
      <c r="M90" s="276">
        <v>16650</v>
      </c>
      <c r="N90" s="277" t="s">
        <v>52</v>
      </c>
      <c r="O90" s="278"/>
      <c r="P90" s="277"/>
      <c r="Q90" s="279">
        <f t="shared" ref="Q90:Q107" si="32">IF(N90="$",M90, (M90*EuroExchangeRate))</f>
        <v>16650</v>
      </c>
      <c r="R90" s="279"/>
      <c r="S90" s="280">
        <f>IFERROR(VLOOKUP(B90,[1]Parts!$B:$E,4,FALSE),0)</f>
        <v>0</v>
      </c>
      <c r="T90" s="46">
        <f t="shared" ref="T90:T107" si="33">IF(N90="$",S90, (S90*EuroExchangeRate))</f>
        <v>0</v>
      </c>
      <c r="U90" s="120">
        <f t="shared" si="31"/>
        <v>5.4944999999999995</v>
      </c>
      <c r="V90" s="121"/>
      <c r="W90" s="121"/>
      <c r="X90" s="281">
        <v>16</v>
      </c>
      <c r="Y90" s="282"/>
      <c r="Z90" s="34"/>
      <c r="AA90" s="283">
        <v>3</v>
      </c>
      <c r="AB90" s="50"/>
      <c r="AC90" s="79">
        <f>IF(A90="Gas",(Z90*LPGasCost*'[1]Country Input'!$C$57)+(X90*ElectricityCost*'[1]Country Input'!$C$58),IF(A90="Freezer",(X90*ElectricityCost),IF(A90="Kerosene",(Y90*KeroseneCost*'[1]Country Input'!$C$57)+(X90*ElectricityCost*'[1]Country Input'!$C$58),IF(A90="ILR",(X90*ElectricityCost),IF(A90="WICR FR",(X90*ElectricityCost),0)))))</f>
        <v>3.2</v>
      </c>
      <c r="AD90" s="284">
        <f t="shared" si="19"/>
        <v>1168</v>
      </c>
      <c r="AE90" s="284">
        <f t="shared" si="20"/>
        <v>0.38544</v>
      </c>
      <c r="AF90" s="82"/>
      <c r="AG90" s="55"/>
      <c r="AH90" s="55"/>
      <c r="AI90" s="55" t="str">
        <f t="shared" si="21"/>
        <v>WICR10 Review</v>
      </c>
      <c r="AJ90" s="56" t="s">
        <v>377</v>
      </c>
      <c r="AK90" s="56" t="str">
        <f t="shared" si="22"/>
        <v/>
      </c>
      <c r="AL90" s="83">
        <f ca="1">[1]Calculations!U90</f>
        <v>1224</v>
      </c>
    </row>
    <row r="91" spans="1:38" s="15" customFormat="1" ht="12.95" customHeight="1" x14ac:dyDescent="0.35">
      <c r="A91" s="153" t="s">
        <v>373</v>
      </c>
      <c r="B91" s="285" t="s">
        <v>378</v>
      </c>
      <c r="C91" s="286"/>
      <c r="D91" s="55" t="str">
        <f t="shared" si="5"/>
        <v>Zhendre WICR30</v>
      </c>
      <c r="E91" s="55" t="s">
        <v>379</v>
      </c>
      <c r="F91" s="55" t="s">
        <v>376</v>
      </c>
      <c r="G91" s="56" t="s">
        <v>51</v>
      </c>
      <c r="H91" s="287"/>
      <c r="I91" s="288">
        <f>30000/3.9</f>
        <v>7692.3076923076924</v>
      </c>
      <c r="J91" s="160"/>
      <c r="K91" s="289"/>
      <c r="L91" s="289"/>
      <c r="M91" s="290">
        <v>22730</v>
      </c>
      <c r="N91" s="291" t="s">
        <v>52</v>
      </c>
      <c r="O91" s="292"/>
      <c r="P91" s="291"/>
      <c r="Q91" s="293">
        <f t="shared" si="32"/>
        <v>22730</v>
      </c>
      <c r="R91" s="293"/>
      <c r="S91" s="294">
        <f>IFERROR(VLOOKUP(B91,[1]Parts!$B:$E,4,FALSE),0)</f>
        <v>0</v>
      </c>
      <c r="T91" s="72">
        <f t="shared" si="33"/>
        <v>0</v>
      </c>
      <c r="U91" s="133">
        <f t="shared" si="31"/>
        <v>2.9548999999999999</v>
      </c>
      <c r="V91" s="134"/>
      <c r="W91" s="134"/>
      <c r="X91" s="295">
        <v>36</v>
      </c>
      <c r="Y91" s="296"/>
      <c r="Z91" s="55"/>
      <c r="AA91" s="297"/>
      <c r="AB91" s="78"/>
      <c r="AC91" s="79">
        <f>IF(A91="Gas",(Z91*LPGasCost*'[1]Country Input'!$C$57)+(X91*ElectricityCost*'[1]Country Input'!$C$58),IF(A91="Freezer",(X91*ElectricityCost),IF(A91="Kerosene",(Y91*KeroseneCost*'[1]Country Input'!$C$57)+(X91*ElectricityCost*'[1]Country Input'!$C$58),IF(A91="ILR",(X91*ElectricityCost),IF(A91="WICR FR",(X91*ElectricityCost),0)))))</f>
        <v>7.2</v>
      </c>
      <c r="AD91" s="298">
        <f t="shared" si="19"/>
        <v>2628</v>
      </c>
      <c r="AE91" s="298">
        <f t="shared" si="20"/>
        <v>0.34164</v>
      </c>
      <c r="AF91" s="82"/>
      <c r="AG91" s="55"/>
      <c r="AH91" s="55"/>
      <c r="AI91" s="55" t="str">
        <f t="shared" si="21"/>
        <v>WICR30 Review</v>
      </c>
      <c r="AJ91" s="56" t="s">
        <v>377</v>
      </c>
      <c r="AK91" s="56" t="str">
        <f t="shared" si="22"/>
        <v/>
      </c>
      <c r="AL91" s="83">
        <f ca="1">[1]Calculations!U91</f>
        <v>2684</v>
      </c>
    </row>
    <row r="92" spans="1:38" s="15" customFormat="1" ht="12.95" customHeight="1" x14ac:dyDescent="0.35">
      <c r="A92" s="153" t="s">
        <v>373</v>
      </c>
      <c r="B92" s="285" t="s">
        <v>380</v>
      </c>
      <c r="C92" s="286"/>
      <c r="D92" s="55" t="str">
        <f t="shared" si="5"/>
        <v>Zhendre WICR40</v>
      </c>
      <c r="E92" s="55" t="s">
        <v>381</v>
      </c>
      <c r="F92" s="55" t="s">
        <v>376</v>
      </c>
      <c r="G92" s="56" t="s">
        <v>51</v>
      </c>
      <c r="H92" s="287"/>
      <c r="I92" s="288">
        <f>40000/4.2</f>
        <v>9523.8095238095229</v>
      </c>
      <c r="J92" s="160"/>
      <c r="K92" s="289"/>
      <c r="L92" s="289"/>
      <c r="M92" s="290">
        <v>18520</v>
      </c>
      <c r="N92" s="291" t="s">
        <v>52</v>
      </c>
      <c r="O92" s="292"/>
      <c r="P92" s="291"/>
      <c r="Q92" s="293">
        <f t="shared" si="32"/>
        <v>18520</v>
      </c>
      <c r="R92" s="293"/>
      <c r="S92" s="294">
        <f>IFERROR(VLOOKUP(B92,[1]Parts!$B:$E,4,FALSE),0)</f>
        <v>0</v>
      </c>
      <c r="T92" s="72">
        <f t="shared" si="33"/>
        <v>0</v>
      </c>
      <c r="U92" s="133">
        <f t="shared" si="31"/>
        <v>1.9446000000000001</v>
      </c>
      <c r="V92" s="134"/>
      <c r="W92" s="134"/>
      <c r="X92" s="295">
        <v>36</v>
      </c>
      <c r="Y92" s="296"/>
      <c r="Z92" s="55"/>
      <c r="AA92" s="297"/>
      <c r="AB92" s="78"/>
      <c r="AC92" s="79">
        <f>IF(A92="Gas",(Z92*LPGasCost*'[1]Country Input'!$C$57)+(X92*ElectricityCost*'[1]Country Input'!$C$58),IF(A92="Freezer",(X92*ElectricityCost),IF(A92="Kerosene",(Y92*KeroseneCost*'[1]Country Input'!$C$57)+(X92*ElectricityCost*'[1]Country Input'!$C$58),IF(A92="ILR",(X92*ElectricityCost),IF(A92="WICR FR",(X92*ElectricityCost),0)))))</f>
        <v>7.2</v>
      </c>
      <c r="AD92" s="298">
        <f t="shared" si="19"/>
        <v>2628</v>
      </c>
      <c r="AE92" s="298">
        <f t="shared" si="20"/>
        <v>0.27594000000000002</v>
      </c>
      <c r="AF92" s="82"/>
      <c r="AG92" s="55"/>
      <c r="AH92" s="55"/>
      <c r="AI92" s="55" t="str">
        <f t="shared" si="21"/>
        <v>WICR40 Review</v>
      </c>
      <c r="AJ92" s="56" t="s">
        <v>377</v>
      </c>
      <c r="AK92" s="56" t="str">
        <f t="shared" si="22"/>
        <v/>
      </c>
      <c r="AL92" s="83">
        <f ca="1">[1]Calculations!U92</f>
        <v>2684</v>
      </c>
    </row>
    <row r="93" spans="1:38" s="15" customFormat="1" ht="12.95" customHeight="1" x14ac:dyDescent="0.35">
      <c r="A93" s="153" t="s">
        <v>373</v>
      </c>
      <c r="B93" s="285" t="s">
        <v>382</v>
      </c>
      <c r="C93" s="286"/>
      <c r="D93" s="55" t="str">
        <f t="shared" si="5"/>
        <v>Huurre WICR10</v>
      </c>
      <c r="E93" s="55" t="s">
        <v>375</v>
      </c>
      <c r="F93" s="55" t="s">
        <v>383</v>
      </c>
      <c r="G93" s="56" t="s">
        <v>51</v>
      </c>
      <c r="H93" s="287"/>
      <c r="I93" s="288">
        <f>10000/3.3</f>
        <v>3030.3030303030305</v>
      </c>
      <c r="J93" s="160"/>
      <c r="K93" s="289"/>
      <c r="L93" s="289"/>
      <c r="M93" s="255">
        <v>16650</v>
      </c>
      <c r="N93" s="291" t="s">
        <v>52</v>
      </c>
      <c r="O93" s="292"/>
      <c r="P93" s="291"/>
      <c r="Q93" s="293">
        <f t="shared" si="32"/>
        <v>16650</v>
      </c>
      <c r="R93" s="293"/>
      <c r="S93" s="294">
        <f>IFERROR(VLOOKUP(B93,[1]Parts!$B:$E,4,FALSE),0)</f>
        <v>0</v>
      </c>
      <c r="T93" s="72">
        <f t="shared" si="33"/>
        <v>0</v>
      </c>
      <c r="U93" s="133">
        <f t="shared" si="31"/>
        <v>5.4944999999999995</v>
      </c>
      <c r="V93" s="134"/>
      <c r="W93" s="134"/>
      <c r="X93" s="295">
        <v>16</v>
      </c>
      <c r="Y93" s="296"/>
      <c r="Z93" s="55"/>
      <c r="AA93" s="297"/>
      <c r="AB93" s="78"/>
      <c r="AC93" s="79">
        <f>IF(A93="Gas",(Z93*LPGasCost*'[1]Country Input'!$C$57)+(X93*ElectricityCost*'[1]Country Input'!$C$58),IF(A93="Freezer",(X93*ElectricityCost),IF(A93="Kerosene",(Y93*KeroseneCost*'[1]Country Input'!$C$57)+(X93*ElectricityCost*'[1]Country Input'!$C$58),IF(A93="ILR",(X93*ElectricityCost),IF(A93="WICR FR",(X93*ElectricityCost),0)))))</f>
        <v>3.2</v>
      </c>
      <c r="AD93" s="298">
        <f t="shared" si="19"/>
        <v>1168</v>
      </c>
      <c r="AE93" s="298">
        <f t="shared" si="20"/>
        <v>0.38544</v>
      </c>
      <c r="AF93" s="82"/>
      <c r="AG93" s="55"/>
      <c r="AH93" s="55"/>
      <c r="AI93" s="55" t="str">
        <f t="shared" si="21"/>
        <v>WICR10 Review</v>
      </c>
      <c r="AJ93" s="56" t="s">
        <v>384</v>
      </c>
      <c r="AK93" s="56" t="str">
        <f t="shared" si="22"/>
        <v/>
      </c>
      <c r="AL93" s="83">
        <f ca="1">[1]Calculations!U93</f>
        <v>1224</v>
      </c>
    </row>
    <row r="94" spans="1:38" s="15" customFormat="1" ht="12.95" customHeight="1" x14ac:dyDescent="0.35">
      <c r="A94" s="153" t="s">
        <v>373</v>
      </c>
      <c r="B94" s="285" t="s">
        <v>385</v>
      </c>
      <c r="C94" s="286"/>
      <c r="D94" s="55" t="str">
        <f t="shared" si="5"/>
        <v>Huurre WICR30</v>
      </c>
      <c r="E94" s="55" t="s">
        <v>379</v>
      </c>
      <c r="F94" s="55" t="s">
        <v>383</v>
      </c>
      <c r="G94" s="56" t="s">
        <v>51</v>
      </c>
      <c r="H94" s="287"/>
      <c r="I94" s="288">
        <f>30000/3.9</f>
        <v>7692.3076923076924</v>
      </c>
      <c r="J94" s="160"/>
      <c r="K94" s="289"/>
      <c r="L94" s="289"/>
      <c r="M94" s="290">
        <v>22730</v>
      </c>
      <c r="N94" s="291" t="s">
        <v>52</v>
      </c>
      <c r="O94" s="292"/>
      <c r="P94" s="291"/>
      <c r="Q94" s="293">
        <f t="shared" si="32"/>
        <v>22730</v>
      </c>
      <c r="R94" s="293"/>
      <c r="S94" s="294">
        <f>IFERROR(VLOOKUP(B94,[1]Parts!$B:$E,4,FALSE),0)</f>
        <v>0</v>
      </c>
      <c r="T94" s="72">
        <f t="shared" si="33"/>
        <v>0</v>
      </c>
      <c r="U94" s="133">
        <f t="shared" si="31"/>
        <v>2.9548999999999999</v>
      </c>
      <c r="V94" s="134"/>
      <c r="W94" s="134"/>
      <c r="X94" s="295">
        <v>28</v>
      </c>
      <c r="Y94" s="296"/>
      <c r="Z94" s="55"/>
      <c r="AA94" s="297"/>
      <c r="AB94" s="78"/>
      <c r="AC94" s="79">
        <f>IF(A94="Gas",(Z94*LPGasCost*'[1]Country Input'!$C$57)+(X94*ElectricityCost*'[1]Country Input'!$C$58),IF(A94="Freezer",(X94*ElectricityCost),IF(A94="Kerosene",(Y94*KeroseneCost*'[1]Country Input'!$C$57)+(X94*ElectricityCost*'[1]Country Input'!$C$58),IF(A94="ILR",(X94*ElectricityCost),IF(A94="WICR FR",(X94*ElectricityCost),0)))))</f>
        <v>5.6000000000000005</v>
      </c>
      <c r="AD94" s="298">
        <f t="shared" si="19"/>
        <v>2044.0000000000002</v>
      </c>
      <c r="AE94" s="298">
        <f t="shared" si="20"/>
        <v>0.26572000000000001</v>
      </c>
      <c r="AF94" s="82"/>
      <c r="AG94" s="55"/>
      <c r="AH94" s="55"/>
      <c r="AI94" s="55" t="str">
        <f t="shared" si="21"/>
        <v>WICR30 Review</v>
      </c>
      <c r="AJ94" s="56" t="s">
        <v>384</v>
      </c>
      <c r="AK94" s="56" t="str">
        <f t="shared" si="22"/>
        <v/>
      </c>
      <c r="AL94" s="83">
        <f ca="1">[1]Calculations!U94</f>
        <v>2100</v>
      </c>
    </row>
    <row r="95" spans="1:38" s="15" customFormat="1" ht="12.95" customHeight="1" x14ac:dyDescent="0.35">
      <c r="A95" s="153" t="s">
        <v>373</v>
      </c>
      <c r="B95" s="285" t="s">
        <v>386</v>
      </c>
      <c r="C95" s="286"/>
      <c r="D95" s="55" t="str">
        <f t="shared" si="5"/>
        <v>Huurre WICR40</v>
      </c>
      <c r="E95" s="55" t="s">
        <v>381</v>
      </c>
      <c r="F95" s="55" t="s">
        <v>383</v>
      </c>
      <c r="G95" s="56" t="s">
        <v>51</v>
      </c>
      <c r="H95" s="287"/>
      <c r="I95" s="288">
        <f>40000/4.2</f>
        <v>9523.8095238095229</v>
      </c>
      <c r="J95" s="160"/>
      <c r="K95" s="289"/>
      <c r="L95" s="289"/>
      <c r="M95" s="290">
        <v>18520</v>
      </c>
      <c r="N95" s="291" t="s">
        <v>52</v>
      </c>
      <c r="O95" s="292"/>
      <c r="P95" s="291"/>
      <c r="Q95" s="293">
        <f t="shared" si="32"/>
        <v>18520</v>
      </c>
      <c r="R95" s="293"/>
      <c r="S95" s="294">
        <f>IFERROR(VLOOKUP(B95,[1]Parts!$B:$E,4,FALSE),0)</f>
        <v>0</v>
      </c>
      <c r="T95" s="72">
        <f t="shared" si="33"/>
        <v>0</v>
      </c>
      <c r="U95" s="133">
        <f t="shared" si="31"/>
        <v>1.9446000000000001</v>
      </c>
      <c r="V95" s="134"/>
      <c r="W95" s="134"/>
      <c r="X95" s="295">
        <v>36</v>
      </c>
      <c r="Y95" s="296"/>
      <c r="Z95" s="55"/>
      <c r="AA95" s="297"/>
      <c r="AB95" s="78"/>
      <c r="AC95" s="79">
        <f>IF(A95="Gas",(Z95*LPGasCost*'[1]Country Input'!$C$57)+(X95*ElectricityCost*'[1]Country Input'!$C$58),IF(A95="Freezer",(X95*ElectricityCost),IF(A95="Kerosene",(Y95*KeroseneCost*'[1]Country Input'!$C$57)+(X95*ElectricityCost*'[1]Country Input'!$C$58),IF(A95="ILR",(X95*ElectricityCost),IF(A95="WICR FR",(X95*ElectricityCost),0)))))</f>
        <v>7.2</v>
      </c>
      <c r="AD95" s="298">
        <f t="shared" si="19"/>
        <v>2628</v>
      </c>
      <c r="AE95" s="298">
        <f t="shared" si="20"/>
        <v>0.27594000000000002</v>
      </c>
      <c r="AF95" s="82"/>
      <c r="AG95" s="55"/>
      <c r="AH95" s="55"/>
      <c r="AI95" s="55" t="str">
        <f t="shared" si="21"/>
        <v>WICR40 Review</v>
      </c>
      <c r="AJ95" s="56" t="s">
        <v>384</v>
      </c>
      <c r="AK95" s="56" t="str">
        <f t="shared" si="22"/>
        <v/>
      </c>
      <c r="AL95" s="83">
        <f ca="1">[1]Calculations!U95</f>
        <v>2684</v>
      </c>
    </row>
    <row r="96" spans="1:38" s="15" customFormat="1" ht="12.95" customHeight="1" x14ac:dyDescent="0.35">
      <c r="A96" s="153" t="s">
        <v>373</v>
      </c>
      <c r="B96" s="285" t="s">
        <v>387</v>
      </c>
      <c r="C96" s="286"/>
      <c r="D96" s="55" t="str">
        <f t="shared" si="5"/>
        <v>Haier WICR10</v>
      </c>
      <c r="E96" s="55" t="s">
        <v>375</v>
      </c>
      <c r="F96" s="55" t="s">
        <v>63</v>
      </c>
      <c r="G96" s="56" t="s">
        <v>51</v>
      </c>
      <c r="H96" s="287"/>
      <c r="I96" s="288">
        <f>10000/3.3</f>
        <v>3030.3030303030305</v>
      </c>
      <c r="J96" s="160"/>
      <c r="K96" s="289"/>
      <c r="L96" s="289"/>
      <c r="M96" s="255">
        <v>16650</v>
      </c>
      <c r="N96" s="291" t="s">
        <v>52</v>
      </c>
      <c r="O96" s="292"/>
      <c r="P96" s="291"/>
      <c r="Q96" s="293">
        <f t="shared" si="32"/>
        <v>16650</v>
      </c>
      <c r="R96" s="293"/>
      <c r="S96" s="294">
        <f>IFERROR(VLOOKUP(B96,[1]Parts!$B:$E,4,FALSE),0)</f>
        <v>0</v>
      </c>
      <c r="T96" s="72">
        <f t="shared" si="33"/>
        <v>0</v>
      </c>
      <c r="U96" s="133">
        <f t="shared" si="31"/>
        <v>5.4944999999999995</v>
      </c>
      <c r="V96" s="134"/>
      <c r="W96" s="134"/>
      <c r="X96" s="295">
        <v>6.43</v>
      </c>
      <c r="Y96" s="296"/>
      <c r="Z96" s="55"/>
      <c r="AA96" s="297"/>
      <c r="AB96" s="78"/>
      <c r="AC96" s="79">
        <f>IF(A96="Gas",(Z96*LPGasCost*'[1]Country Input'!$C$57)+(X96*ElectricityCost*'[1]Country Input'!$C$58),IF(A96="Freezer",(X96*ElectricityCost),IF(A96="Kerosene",(Y96*KeroseneCost*'[1]Country Input'!$C$57)+(X96*ElectricityCost*'[1]Country Input'!$C$58),IF(A96="ILR",(X96*ElectricityCost),IF(A96="WICR FR",(X96*ElectricityCost),0)))))</f>
        <v>1.286</v>
      </c>
      <c r="AD96" s="298">
        <f t="shared" si="19"/>
        <v>469.39</v>
      </c>
      <c r="AE96" s="298">
        <f t="shared" si="20"/>
        <v>0.15489869999999997</v>
      </c>
      <c r="AF96" s="82"/>
      <c r="AG96" s="55"/>
      <c r="AH96" s="55"/>
      <c r="AI96" s="55" t="str">
        <f t="shared" si="21"/>
        <v>WICR10 Review</v>
      </c>
      <c r="AJ96" s="56" t="s">
        <v>388</v>
      </c>
      <c r="AK96" s="56" t="str">
        <f t="shared" si="22"/>
        <v/>
      </c>
      <c r="AL96" s="83">
        <f ca="1">[1]Calculations!U96</f>
        <v>525.39</v>
      </c>
    </row>
    <row r="97" spans="1:38" s="15" customFormat="1" ht="12.95" customHeight="1" x14ac:dyDescent="0.35">
      <c r="A97" s="153" t="s">
        <v>373</v>
      </c>
      <c r="B97" s="285" t="s">
        <v>389</v>
      </c>
      <c r="C97" s="286"/>
      <c r="D97" s="55" t="str">
        <f t="shared" si="5"/>
        <v>Haier WICR30</v>
      </c>
      <c r="E97" s="55" t="s">
        <v>379</v>
      </c>
      <c r="F97" s="55" t="s">
        <v>63</v>
      </c>
      <c r="G97" s="56" t="s">
        <v>51</v>
      </c>
      <c r="H97" s="287"/>
      <c r="I97" s="288">
        <f>30000/3.9</f>
        <v>7692.3076923076924</v>
      </c>
      <c r="J97" s="160"/>
      <c r="K97" s="289"/>
      <c r="L97" s="289"/>
      <c r="M97" s="290">
        <v>22730</v>
      </c>
      <c r="N97" s="291" t="s">
        <v>52</v>
      </c>
      <c r="O97" s="292"/>
      <c r="P97" s="291"/>
      <c r="Q97" s="293">
        <f t="shared" si="32"/>
        <v>22730</v>
      </c>
      <c r="R97" s="293"/>
      <c r="S97" s="294">
        <f>IFERROR(VLOOKUP(B97,[1]Parts!$B:$E,4,FALSE),0)</f>
        <v>0</v>
      </c>
      <c r="T97" s="72">
        <f t="shared" si="33"/>
        <v>0</v>
      </c>
      <c r="U97" s="133">
        <f t="shared" si="31"/>
        <v>2.9548999999999999</v>
      </c>
      <c r="V97" s="134"/>
      <c r="W97" s="134"/>
      <c r="X97" s="295">
        <v>10.8</v>
      </c>
      <c r="Y97" s="296"/>
      <c r="Z97" s="55"/>
      <c r="AA97" s="297"/>
      <c r="AB97" s="78"/>
      <c r="AC97" s="79">
        <f>IF(A97="Gas",(Z97*LPGasCost*'[1]Country Input'!$C$57)+(X97*ElectricityCost*'[1]Country Input'!$C$58),IF(A97="Freezer",(X97*ElectricityCost),IF(A97="Kerosene",(Y97*KeroseneCost*'[1]Country Input'!$C$57)+(X97*ElectricityCost*'[1]Country Input'!$C$58),IF(A97="ILR",(X97*ElectricityCost),IF(A97="WICR FR",(X97*ElectricityCost),0)))))</f>
        <v>2.16</v>
      </c>
      <c r="AD97" s="298">
        <f t="shared" si="19"/>
        <v>788.40000000000009</v>
      </c>
      <c r="AE97" s="298">
        <f t="shared" si="20"/>
        <v>0.10249200000000001</v>
      </c>
      <c r="AF97" s="82"/>
      <c r="AG97" s="55"/>
      <c r="AH97" s="55"/>
      <c r="AI97" s="55" t="str">
        <f t="shared" si="21"/>
        <v>WICR30 Review</v>
      </c>
      <c r="AJ97" s="56" t="s">
        <v>388</v>
      </c>
      <c r="AK97" s="56" t="str">
        <f t="shared" si="22"/>
        <v/>
      </c>
      <c r="AL97" s="83">
        <f ca="1">[1]Calculations!U97</f>
        <v>844.40000000000009</v>
      </c>
    </row>
    <row r="98" spans="1:38" s="15" customFormat="1" ht="12.95" customHeight="1" x14ac:dyDescent="0.35">
      <c r="A98" s="153" t="s">
        <v>373</v>
      </c>
      <c r="B98" s="285" t="s">
        <v>390</v>
      </c>
      <c r="C98" s="299"/>
      <c r="D98" s="55" t="str">
        <f t="shared" si="5"/>
        <v>Haier WICR40</v>
      </c>
      <c r="E98" s="55" t="s">
        <v>381</v>
      </c>
      <c r="F98" s="55" t="s">
        <v>63</v>
      </c>
      <c r="G98" s="56" t="s">
        <v>51</v>
      </c>
      <c r="H98" s="287"/>
      <c r="I98" s="288">
        <f>40000/4.2</f>
        <v>9523.8095238095229</v>
      </c>
      <c r="J98" s="160"/>
      <c r="K98" s="289"/>
      <c r="L98" s="289"/>
      <c r="M98" s="290">
        <v>18520</v>
      </c>
      <c r="N98" s="291" t="s">
        <v>52</v>
      </c>
      <c r="O98" s="292"/>
      <c r="P98" s="291"/>
      <c r="Q98" s="293">
        <f t="shared" si="32"/>
        <v>18520</v>
      </c>
      <c r="R98" s="293"/>
      <c r="S98" s="294">
        <f>IFERROR(VLOOKUP(B98,[1]Parts!$B:$E,4,FALSE),0)</f>
        <v>0</v>
      </c>
      <c r="T98" s="72">
        <f t="shared" si="33"/>
        <v>0</v>
      </c>
      <c r="U98" s="133">
        <f t="shared" si="31"/>
        <v>1.9446000000000001</v>
      </c>
      <c r="V98" s="134"/>
      <c r="W98" s="134"/>
      <c r="X98" s="295">
        <v>16.2</v>
      </c>
      <c r="Y98" s="296"/>
      <c r="Z98" s="55"/>
      <c r="AA98" s="297"/>
      <c r="AB98" s="78"/>
      <c r="AC98" s="79">
        <f>IF(A98="Gas",(Z98*LPGasCost*'[1]Country Input'!$C$57)+(X98*ElectricityCost*'[1]Country Input'!$C$58),IF(A98="Freezer",(X98*ElectricityCost),IF(A98="Kerosene",(Y98*KeroseneCost*'[1]Country Input'!$C$57)+(X98*ElectricityCost*'[1]Country Input'!$C$58),IF(A98="ILR",(X98*ElectricityCost),IF(A98="WICR FR",(X98*ElectricityCost),0)))))</f>
        <v>3.24</v>
      </c>
      <c r="AD98" s="298">
        <f t="shared" si="19"/>
        <v>1182.6000000000001</v>
      </c>
      <c r="AE98" s="298">
        <f t="shared" si="20"/>
        <v>0.12417300000000002</v>
      </c>
      <c r="AF98" s="82"/>
      <c r="AG98" s="55"/>
      <c r="AH98" s="55"/>
      <c r="AI98" s="55" t="str">
        <f t="shared" si="21"/>
        <v>WICR40 Review</v>
      </c>
      <c r="AJ98" s="56" t="s">
        <v>388</v>
      </c>
      <c r="AK98" s="56" t="str">
        <f t="shared" si="22"/>
        <v/>
      </c>
      <c r="AL98" s="83">
        <f ca="1">[1]Calculations!U98</f>
        <v>1238.6000000000001</v>
      </c>
    </row>
    <row r="99" spans="1:38" s="15" customFormat="1" ht="12.95" customHeight="1" x14ac:dyDescent="0.35">
      <c r="A99" s="153" t="s">
        <v>373</v>
      </c>
      <c r="B99" s="285" t="s">
        <v>391</v>
      </c>
      <c r="C99" s="286"/>
      <c r="D99" s="55" t="str">
        <f t="shared" si="5"/>
        <v>Zhendre WIFR20</v>
      </c>
      <c r="E99" s="56" t="s">
        <v>392</v>
      </c>
      <c r="F99" s="56" t="s">
        <v>376</v>
      </c>
      <c r="G99" s="56" t="s">
        <v>51</v>
      </c>
      <c r="H99" s="287"/>
      <c r="I99" s="288">
        <f>20000/3.6</f>
        <v>5555.5555555555557</v>
      </c>
      <c r="J99" s="288">
        <v>20000</v>
      </c>
      <c r="K99" s="289"/>
      <c r="L99" s="289"/>
      <c r="M99" s="290">
        <v>16519</v>
      </c>
      <c r="N99" s="291" t="s">
        <v>52</v>
      </c>
      <c r="O99" s="292"/>
      <c r="P99" s="300"/>
      <c r="Q99" s="82">
        <f t="shared" ref="Q99:Q104" si="34">IF(N99="$",M99, (M99*EuroExchangeRate))</f>
        <v>16519</v>
      </c>
      <c r="R99" s="82"/>
      <c r="S99" s="294">
        <f>IFERROR(VLOOKUP(B99,[1]Parts!$B:$E,4,FALSE),0)</f>
        <v>0</v>
      </c>
      <c r="T99" s="72">
        <f t="shared" ref="T99:T104" si="35">IF(N99="$",S99, (S99*EuroExchangeRate))</f>
        <v>0</v>
      </c>
      <c r="U99" s="133">
        <f t="shared" si="31"/>
        <v>2.97342</v>
      </c>
      <c r="V99" s="134"/>
      <c r="W99" s="134"/>
      <c r="X99" s="295">
        <v>55</v>
      </c>
      <c r="Y99" s="55"/>
      <c r="Z99" s="56"/>
      <c r="AA99" s="135"/>
      <c r="AB99" s="78"/>
      <c r="AC99" s="79">
        <f>IF(A99="Gas",(Z99*LPGasCost*'[1]Country Input'!$C$57)+(X99*ElectricityCost*'[1]Country Input'!$C$58),IF(A99="Freezer",(X99*ElectricityCost),IF(A99="Kerosene",(Y99*KeroseneCost*'[1]Country Input'!$C$57)+(X99*ElectricityCost*'[1]Country Input'!$C$58),IF(A99="ILR",(X99*ElectricityCost),IF(A99="WICR FR",(X99*ElectricityCost),0)))))</f>
        <v>11</v>
      </c>
      <c r="AD99" s="298">
        <f t="shared" si="19"/>
        <v>4015</v>
      </c>
      <c r="AE99" s="298">
        <f t="shared" si="20"/>
        <v>0.72270000000000001</v>
      </c>
      <c r="AF99" s="82"/>
      <c r="AG99" s="55"/>
      <c r="AH99" s="55"/>
      <c r="AI99" s="55" t="str">
        <f t="shared" si="21"/>
        <v>WIFR20 Review</v>
      </c>
      <c r="AJ99" s="56" t="s">
        <v>377</v>
      </c>
      <c r="AK99" s="56" t="str">
        <f t="shared" si="22"/>
        <v/>
      </c>
      <c r="AL99" s="83">
        <f ca="1">[1]Calculations!U99</f>
        <v>4071</v>
      </c>
    </row>
    <row r="100" spans="1:38" s="15" customFormat="1" ht="12.95" customHeight="1" x14ac:dyDescent="0.35">
      <c r="A100" s="153" t="s">
        <v>373</v>
      </c>
      <c r="B100" s="285" t="s">
        <v>393</v>
      </c>
      <c r="C100" s="286"/>
      <c r="D100" s="55" t="str">
        <f t="shared" si="5"/>
        <v>Huurre WIFR20</v>
      </c>
      <c r="E100" s="56" t="s">
        <v>392</v>
      </c>
      <c r="F100" s="56" t="s">
        <v>383</v>
      </c>
      <c r="G100" s="56" t="s">
        <v>51</v>
      </c>
      <c r="H100" s="287"/>
      <c r="I100" s="288">
        <f>20000/3.6</f>
        <v>5555.5555555555557</v>
      </c>
      <c r="J100" s="288">
        <v>20000</v>
      </c>
      <c r="K100" s="289"/>
      <c r="L100" s="289"/>
      <c r="M100" s="290">
        <v>16519</v>
      </c>
      <c r="N100" s="291" t="s">
        <v>52</v>
      </c>
      <c r="O100" s="292"/>
      <c r="P100" s="300"/>
      <c r="Q100" s="82">
        <f t="shared" si="34"/>
        <v>16519</v>
      </c>
      <c r="R100" s="82"/>
      <c r="S100" s="294">
        <f>IFERROR(VLOOKUP(B100,[1]Parts!$B:$E,4,FALSE),0)</f>
        <v>0</v>
      </c>
      <c r="T100" s="72">
        <f t="shared" si="35"/>
        <v>0</v>
      </c>
      <c r="U100" s="133">
        <f t="shared" si="31"/>
        <v>2.97342</v>
      </c>
      <c r="V100" s="134"/>
      <c r="W100" s="134"/>
      <c r="X100" s="295">
        <v>55</v>
      </c>
      <c r="Y100" s="55"/>
      <c r="Z100" s="56"/>
      <c r="AA100" s="135"/>
      <c r="AB100" s="78"/>
      <c r="AC100" s="79">
        <f>IF(A100="Gas",(Z100*LPGasCost*'[1]Country Input'!$C$57)+(X100*ElectricityCost*'[1]Country Input'!$C$58),IF(A100="Freezer",(X100*ElectricityCost),IF(A100="Kerosene",(Y100*KeroseneCost*'[1]Country Input'!$C$57)+(X100*ElectricityCost*'[1]Country Input'!$C$58),IF(A100="ILR",(X100*ElectricityCost),IF(A100="WICR FR",(X100*ElectricityCost),0)))))</f>
        <v>11</v>
      </c>
      <c r="AD100" s="298">
        <f t="shared" si="19"/>
        <v>4015</v>
      </c>
      <c r="AE100" s="298">
        <f t="shared" si="20"/>
        <v>0.72270000000000001</v>
      </c>
      <c r="AF100" s="82"/>
      <c r="AG100" s="55"/>
      <c r="AH100" s="55"/>
      <c r="AI100" s="55" t="str">
        <f t="shared" si="21"/>
        <v>WIFR20 Review</v>
      </c>
      <c r="AJ100" s="56" t="s">
        <v>384</v>
      </c>
      <c r="AK100" s="56" t="str">
        <f t="shared" si="22"/>
        <v/>
      </c>
      <c r="AL100" s="83">
        <f ca="1">[1]Calculations!U100</f>
        <v>4071</v>
      </c>
    </row>
    <row r="101" spans="1:38" s="15" customFormat="1" ht="12.95" customHeight="1" x14ac:dyDescent="0.35">
      <c r="A101" s="153" t="s">
        <v>373</v>
      </c>
      <c r="B101" s="301" t="s">
        <v>394</v>
      </c>
      <c r="C101" s="286"/>
      <c r="D101" s="55" t="str">
        <f t="shared" si="5"/>
        <v>Haier WIFR20</v>
      </c>
      <c r="E101" s="56" t="s">
        <v>392</v>
      </c>
      <c r="F101" s="56" t="s">
        <v>63</v>
      </c>
      <c r="G101" s="56" t="s">
        <v>51</v>
      </c>
      <c r="H101" s="287"/>
      <c r="I101" s="288">
        <f>20000/3.6</f>
        <v>5555.5555555555557</v>
      </c>
      <c r="J101" s="288">
        <v>20000</v>
      </c>
      <c r="K101" s="289"/>
      <c r="L101" s="289"/>
      <c r="M101" s="290">
        <v>16519</v>
      </c>
      <c r="N101" s="291" t="s">
        <v>52</v>
      </c>
      <c r="O101" s="292"/>
      <c r="P101" s="300"/>
      <c r="Q101" s="82">
        <f t="shared" si="34"/>
        <v>16519</v>
      </c>
      <c r="R101" s="82"/>
      <c r="S101" s="294">
        <f>IFERROR(VLOOKUP(B101,[1]Parts!$B:$E,4,FALSE),0)</f>
        <v>0</v>
      </c>
      <c r="T101" s="72">
        <f t="shared" si="35"/>
        <v>0</v>
      </c>
      <c r="U101" s="133">
        <f t="shared" si="31"/>
        <v>2.97342</v>
      </c>
      <c r="V101" s="134"/>
      <c r="W101" s="134"/>
      <c r="X101" s="295">
        <v>12.96</v>
      </c>
      <c r="Y101" s="55"/>
      <c r="Z101" s="56"/>
      <c r="AA101" s="135"/>
      <c r="AB101" s="78"/>
      <c r="AC101" s="79">
        <f>IF(A101="Gas",(Z101*LPGasCost*'[1]Country Input'!$C$57)+(X101*ElectricityCost*'[1]Country Input'!$C$58),IF(A101="Freezer",(X101*ElectricityCost),IF(A101="Kerosene",(Y101*KeroseneCost*'[1]Country Input'!$C$57)+(X101*ElectricityCost*'[1]Country Input'!$C$58),IF(A101="ILR",(X101*ElectricityCost),IF(A101="WICR FR",(X101*ElectricityCost),0)))))</f>
        <v>2.5920000000000005</v>
      </c>
      <c r="AD101" s="298">
        <f t="shared" si="19"/>
        <v>946.08000000000015</v>
      </c>
      <c r="AE101" s="298">
        <f t="shared" si="20"/>
        <v>0.17029440000000001</v>
      </c>
      <c r="AF101" s="82"/>
      <c r="AG101" s="55"/>
      <c r="AH101" s="55"/>
      <c r="AI101" s="55" t="str">
        <f t="shared" si="21"/>
        <v>WIFR20 Review</v>
      </c>
      <c r="AJ101" s="56" t="s">
        <v>388</v>
      </c>
      <c r="AK101" s="56" t="str">
        <f t="shared" si="22"/>
        <v/>
      </c>
      <c r="AL101" s="83">
        <f ca="1">[1]Calculations!U101</f>
        <v>1002.0800000000002</v>
      </c>
    </row>
    <row r="102" spans="1:38" s="15" customFormat="1" ht="12.95" customHeight="1" x14ac:dyDescent="0.35">
      <c r="A102" s="153" t="s">
        <v>373</v>
      </c>
      <c r="B102" s="285" t="s">
        <v>395</v>
      </c>
      <c r="C102" s="302"/>
      <c r="D102" s="55" t="str">
        <f t="shared" si="5"/>
        <v>Zhendre CRFR40</v>
      </c>
      <c r="E102" s="56" t="s">
        <v>396</v>
      </c>
      <c r="F102" s="56" t="s">
        <v>376</v>
      </c>
      <c r="G102" s="56" t="s">
        <v>51</v>
      </c>
      <c r="H102" s="287"/>
      <c r="I102" s="288">
        <f>25000/3.75</f>
        <v>6666.666666666667</v>
      </c>
      <c r="J102" s="288">
        <v>15000</v>
      </c>
      <c r="K102" s="289">
        <f>15000/3.4</f>
        <v>4411.7647058823532</v>
      </c>
      <c r="L102" s="289"/>
      <c r="M102" s="290">
        <v>41500</v>
      </c>
      <c r="N102" s="291" t="s">
        <v>52</v>
      </c>
      <c r="O102" s="292"/>
      <c r="P102" s="300"/>
      <c r="Q102" s="82">
        <f t="shared" si="34"/>
        <v>41500</v>
      </c>
      <c r="R102" s="82"/>
      <c r="S102" s="71">
        <f>IFERROR(VLOOKUP(B102,[1]Parts!$B:$E,4,FALSE),0)</f>
        <v>0</v>
      </c>
      <c r="T102" s="72">
        <f t="shared" si="35"/>
        <v>0</v>
      </c>
      <c r="U102" s="133">
        <f t="shared" si="31"/>
        <v>6.2249999999999996</v>
      </c>
      <c r="V102" s="134"/>
      <c r="W102" s="134"/>
      <c r="X102" s="295">
        <f>28+45</f>
        <v>73</v>
      </c>
      <c r="Y102" s="55"/>
      <c r="Z102" s="56"/>
      <c r="AA102" s="135"/>
      <c r="AB102" s="78"/>
      <c r="AC102" s="79">
        <f>IF(A102="Gas",(Z102*LPGasCost*'[1]Country Input'!$C$57)+(X102*ElectricityCost*'[1]Country Input'!$C$58),IF(A102="Freezer",(X102*ElectricityCost),IF(A102="Kerosene",(Y102*KeroseneCost*'[1]Country Input'!$C$57)+(X102*ElectricityCost*'[1]Country Input'!$C$58),IF(A102="ILR",(X102*ElectricityCost),IF(A102="WICR FR",(X102*ElectricityCost),0)))))</f>
        <v>14.600000000000001</v>
      </c>
      <c r="AD102" s="298">
        <f t="shared" si="19"/>
        <v>5329.0000000000009</v>
      </c>
      <c r="AE102" s="298">
        <f t="shared" si="20"/>
        <v>0.79935000000000012</v>
      </c>
      <c r="AF102" s="82"/>
      <c r="AG102" s="55"/>
      <c r="AH102" s="55"/>
      <c r="AI102" s="55" t="str">
        <f t="shared" si="21"/>
        <v>CRFR40 Review</v>
      </c>
      <c r="AJ102" s="56" t="s">
        <v>377</v>
      </c>
      <c r="AK102" s="56" t="str">
        <f t="shared" si="22"/>
        <v/>
      </c>
      <c r="AL102" s="83">
        <f ca="1">[1]Calculations!U102</f>
        <v>5385.0000000000009</v>
      </c>
    </row>
    <row r="103" spans="1:38" s="15" customFormat="1" ht="12.95" customHeight="1" x14ac:dyDescent="0.35">
      <c r="A103" s="153" t="s">
        <v>373</v>
      </c>
      <c r="B103" s="285" t="s">
        <v>397</v>
      </c>
      <c r="C103" s="302"/>
      <c r="D103" s="55" t="str">
        <f t="shared" si="5"/>
        <v>Huurre CRFR40</v>
      </c>
      <c r="E103" s="56" t="s">
        <v>396</v>
      </c>
      <c r="F103" s="56" t="s">
        <v>383</v>
      </c>
      <c r="G103" s="56" t="s">
        <v>51</v>
      </c>
      <c r="H103" s="287"/>
      <c r="I103" s="288">
        <f>25000/3.75</f>
        <v>6666.666666666667</v>
      </c>
      <c r="J103" s="288">
        <v>15000</v>
      </c>
      <c r="K103" s="289">
        <f>15000/3.4</f>
        <v>4411.7647058823532</v>
      </c>
      <c r="L103" s="289"/>
      <c r="M103" s="290">
        <v>41500</v>
      </c>
      <c r="N103" s="291" t="s">
        <v>52</v>
      </c>
      <c r="O103" s="292"/>
      <c r="P103" s="300"/>
      <c r="Q103" s="82">
        <f t="shared" si="34"/>
        <v>41500</v>
      </c>
      <c r="R103" s="82"/>
      <c r="S103" s="71">
        <f>IFERROR(VLOOKUP(B103,[1]Parts!$B:$E,4,FALSE),0)</f>
        <v>0</v>
      </c>
      <c r="T103" s="72">
        <f t="shared" si="35"/>
        <v>0</v>
      </c>
      <c r="U103" s="133">
        <f t="shared" si="31"/>
        <v>6.2249999999999996</v>
      </c>
      <c r="V103" s="134"/>
      <c r="W103" s="134"/>
      <c r="X103" s="295">
        <f>22+45</f>
        <v>67</v>
      </c>
      <c r="Y103" s="55"/>
      <c r="Z103" s="56"/>
      <c r="AA103" s="135"/>
      <c r="AB103" s="78"/>
      <c r="AC103" s="79">
        <f>IF(A103="Gas",(Z103*LPGasCost*'[1]Country Input'!$C$57)+(X103*ElectricityCost*'[1]Country Input'!$C$58),IF(A103="Freezer",(X103*ElectricityCost),IF(A103="Kerosene",(Y103*KeroseneCost*'[1]Country Input'!$C$57)+(X103*ElectricityCost*'[1]Country Input'!$C$58),IF(A103="ILR",(X103*ElectricityCost),IF(A103="WICR FR",(X103*ElectricityCost),0)))))</f>
        <v>13.4</v>
      </c>
      <c r="AD103" s="298">
        <f t="shared" si="19"/>
        <v>4891</v>
      </c>
      <c r="AE103" s="298">
        <f t="shared" si="20"/>
        <v>0.73364999999999991</v>
      </c>
      <c r="AF103" s="82"/>
      <c r="AG103" s="55"/>
      <c r="AH103" s="55"/>
      <c r="AI103" s="55" t="str">
        <f t="shared" si="21"/>
        <v>CRFR40 Review</v>
      </c>
      <c r="AJ103" s="56" t="s">
        <v>384</v>
      </c>
      <c r="AK103" s="56" t="str">
        <f t="shared" si="22"/>
        <v/>
      </c>
      <c r="AL103" s="83">
        <f ca="1">[1]Calculations!U103</f>
        <v>4947</v>
      </c>
    </row>
    <row r="104" spans="1:38" s="15" customFormat="1" ht="12.95" customHeight="1" x14ac:dyDescent="0.35">
      <c r="A104" s="165" t="s">
        <v>373</v>
      </c>
      <c r="B104" s="303" t="s">
        <v>398</v>
      </c>
      <c r="C104" s="304"/>
      <c r="D104" s="87" t="str">
        <f t="shared" si="5"/>
        <v>Haier CRFR40</v>
      </c>
      <c r="E104" s="110" t="s">
        <v>396</v>
      </c>
      <c r="F104" s="110" t="s">
        <v>63</v>
      </c>
      <c r="G104" s="110" t="s">
        <v>51</v>
      </c>
      <c r="H104" s="305"/>
      <c r="I104" s="306">
        <f>25000/3.75</f>
        <v>6666.666666666667</v>
      </c>
      <c r="J104" s="306">
        <v>15000</v>
      </c>
      <c r="K104" s="307">
        <f>15000/3.4</f>
        <v>4411.7647058823532</v>
      </c>
      <c r="L104" s="307"/>
      <c r="M104" s="308">
        <v>41500</v>
      </c>
      <c r="N104" s="309" t="s">
        <v>52</v>
      </c>
      <c r="O104" s="310"/>
      <c r="P104" s="311"/>
      <c r="Q104" s="109">
        <f t="shared" si="34"/>
        <v>41500</v>
      </c>
      <c r="R104" s="109"/>
      <c r="S104" s="312">
        <f>IFERROR(VLOOKUP(B104,[1]Parts!$B:$E,4,FALSE),0)</f>
        <v>0</v>
      </c>
      <c r="T104" s="98">
        <f t="shared" si="35"/>
        <v>0</v>
      </c>
      <c r="U104" s="178">
        <f t="shared" si="31"/>
        <v>6.2249999999999996</v>
      </c>
      <c r="V104" s="179"/>
      <c r="W104" s="179"/>
      <c r="X104" s="313">
        <f>10.8+12.96</f>
        <v>23.76</v>
      </c>
      <c r="Y104" s="87"/>
      <c r="Z104" s="110"/>
      <c r="AA104" s="181"/>
      <c r="AB104" s="105"/>
      <c r="AC104" s="106">
        <f>IF(A104="Gas",(Z104*LPGasCost*'[1]Country Input'!$C$57)+(X104*ElectricityCost*'[1]Country Input'!$C$58),IF(A104="Freezer",(X104*ElectricityCost),IF(A104="Kerosene",(Y104*KeroseneCost*'[1]Country Input'!$C$57)+(X104*ElectricityCost*'[1]Country Input'!$C$58),IF(A104="ILR",(X104*ElectricityCost),IF(A104="WICR FR",(X104*ElectricityCost),0)))))</f>
        <v>4.7520000000000007</v>
      </c>
      <c r="AD104" s="314">
        <f t="shared" si="19"/>
        <v>1734.4800000000002</v>
      </c>
      <c r="AE104" s="314">
        <f t="shared" si="20"/>
        <v>0.26017200000000001</v>
      </c>
      <c r="AF104" s="109"/>
      <c r="AG104" s="87"/>
      <c r="AH104" s="87"/>
      <c r="AI104" s="87" t="str">
        <f t="shared" si="21"/>
        <v>CRFR40 Review</v>
      </c>
      <c r="AJ104" s="110" t="s">
        <v>388</v>
      </c>
      <c r="AK104" s="110" t="str">
        <f t="shared" si="22"/>
        <v/>
      </c>
      <c r="AL104" s="111">
        <f ca="1">[1]Calculations!U104</f>
        <v>1790.4800000000002</v>
      </c>
    </row>
    <row r="105" spans="1:38" s="15" customFormat="1" ht="12.95" customHeight="1" x14ac:dyDescent="0.35">
      <c r="A105" s="315" t="s">
        <v>399</v>
      </c>
      <c r="B105" s="285" t="s">
        <v>400</v>
      </c>
      <c r="C105" s="302">
        <v>2015</v>
      </c>
      <c r="D105" s="55" t="str">
        <f t="shared" si="5"/>
        <v>Aucma ARKTEK-YBC-5*</v>
      </c>
      <c r="E105" s="56" t="s">
        <v>401</v>
      </c>
      <c r="F105" s="56" t="s">
        <v>98</v>
      </c>
      <c r="G105" s="56" t="s">
        <v>64</v>
      </c>
      <c r="H105" s="287">
        <v>22</v>
      </c>
      <c r="I105" s="289">
        <v>5.4</v>
      </c>
      <c r="J105" s="289"/>
      <c r="K105" s="289"/>
      <c r="L105" s="289"/>
      <c r="M105" s="290">
        <v>2393</v>
      </c>
      <c r="N105" s="291" t="s">
        <v>52</v>
      </c>
      <c r="O105" s="292">
        <v>2393</v>
      </c>
      <c r="P105" s="291" t="s">
        <v>52</v>
      </c>
      <c r="Q105" s="70">
        <f t="shared" si="32"/>
        <v>2393</v>
      </c>
      <c r="R105" s="70"/>
      <c r="S105" s="71">
        <f>IFERROR(VLOOKUP(B105,[1]Parts!$B:$E,4,FALSE),0)</f>
        <v>0</v>
      </c>
      <c r="T105" s="72">
        <f t="shared" si="33"/>
        <v>0</v>
      </c>
      <c r="U105" s="133">
        <f>M105/I105</f>
        <v>443.1481481481481</v>
      </c>
      <c r="V105" s="134"/>
      <c r="W105" s="134"/>
      <c r="X105" s="295"/>
      <c r="Y105" s="55"/>
      <c r="Z105" s="56"/>
      <c r="AA105" s="135">
        <f>35*24</f>
        <v>840</v>
      </c>
      <c r="AB105" s="135"/>
      <c r="AC105" s="79">
        <f>IF(A105="Gas",(Z105*LPGasCost*'[1]Country Input'!$C$57)+(X105*ElectricityCost*'[1]Country Input'!$C$58),IF(A105="Freezer",(X105*ElectricityCost),IF(A105="Kerosene",(Y105*KeroseneCost*'[1]Country Input'!$C$57)+(X105*ElectricityCost*'[1]Country Input'!$C$58),IF(A105="ILR",(X105*ElectricityCost),IF(A105="WICR FR",(X105*ElectricityCost),0)))))</f>
        <v>0</v>
      </c>
      <c r="AD105" s="316">
        <f t="shared" si="19"/>
        <v>0</v>
      </c>
      <c r="AE105" s="317">
        <f t="shared" si="20"/>
        <v>0</v>
      </c>
      <c r="AF105" s="82"/>
      <c r="AG105" s="55"/>
      <c r="AH105" s="55"/>
      <c r="AI105" s="55" t="str">
        <f t="shared" si="21"/>
        <v>ARKTEK-YBC-5* Review</v>
      </c>
      <c r="AJ105" s="56" t="s">
        <v>402</v>
      </c>
      <c r="AK105" s="56" t="str">
        <f t="shared" si="22"/>
        <v/>
      </c>
      <c r="AL105" s="83">
        <f ca="1">[1]Calculations!U105</f>
        <v>66</v>
      </c>
    </row>
    <row r="106" spans="1:38" s="15" customFormat="1" ht="12.95" customHeight="1" x14ac:dyDescent="0.35">
      <c r="A106" s="315" t="s">
        <v>399</v>
      </c>
      <c r="B106" s="285" t="s">
        <v>403</v>
      </c>
      <c r="C106" s="302" t="s">
        <v>404</v>
      </c>
      <c r="D106" s="55" t="str">
        <f t="shared" si="5"/>
        <v>Aucma tbd</v>
      </c>
      <c r="E106" s="56" t="s">
        <v>404</v>
      </c>
      <c r="F106" s="56" t="s">
        <v>98</v>
      </c>
      <c r="G106" s="56" t="s">
        <v>51</v>
      </c>
      <c r="H106" s="287"/>
      <c r="I106" s="289">
        <v>10</v>
      </c>
      <c r="J106" s="289"/>
      <c r="K106" s="289"/>
      <c r="L106" s="289"/>
      <c r="M106" s="318">
        <v>0</v>
      </c>
      <c r="N106" s="291" t="s">
        <v>52</v>
      </c>
      <c r="O106" s="292"/>
      <c r="P106" s="291"/>
      <c r="Q106" s="70">
        <f t="shared" si="32"/>
        <v>0</v>
      </c>
      <c r="R106" s="70"/>
      <c r="S106" s="71">
        <f>IFERROR(VLOOKUP(B106,[1]Parts!$B:$E,4,FALSE),0)</f>
        <v>0</v>
      </c>
      <c r="T106" s="72">
        <f t="shared" si="33"/>
        <v>0</v>
      </c>
      <c r="U106" s="133">
        <f>M106/I106</f>
        <v>0</v>
      </c>
      <c r="V106" s="134"/>
      <c r="W106" s="134"/>
      <c r="X106" s="295"/>
      <c r="Y106" s="55"/>
      <c r="Z106" s="56"/>
      <c r="AA106" s="135"/>
      <c r="AB106" s="135"/>
      <c r="AC106" s="79">
        <f>IF(A106="Gas",(Z106*LPGasCost*'[1]Country Input'!$C$57)+(X106*ElectricityCost*'[1]Country Input'!$C$58),IF(A106="Freezer",(X106*ElectricityCost),IF(A106="Kerosene",(Y106*KeroseneCost*'[1]Country Input'!$C$57)+(X106*ElectricityCost*'[1]Country Input'!$C$58),IF(A106="ILR",(X106*ElectricityCost),IF(A106="WICR FR",(X106*ElectricityCost),0)))))</f>
        <v>0</v>
      </c>
      <c r="AD106" s="224">
        <f t="shared" si="19"/>
        <v>0</v>
      </c>
      <c r="AE106" s="225">
        <f t="shared" si="20"/>
        <v>0</v>
      </c>
      <c r="AF106" s="82"/>
      <c r="AG106" s="55"/>
      <c r="AH106" s="55"/>
      <c r="AI106" s="55" t="str">
        <f t="shared" si="21"/>
        <v>N/A</v>
      </c>
      <c r="AJ106" s="56"/>
      <c r="AK106" s="56" t="str">
        <f t="shared" si="22"/>
        <v/>
      </c>
      <c r="AL106" s="83">
        <f ca="1">[1]Calculations!U106</f>
        <v>66</v>
      </c>
    </row>
    <row r="107" spans="1:38" s="15" customFormat="1" ht="12.95" customHeight="1" thickBot="1" x14ac:dyDescent="0.4">
      <c r="A107" s="319" t="s">
        <v>399</v>
      </c>
      <c r="B107" s="320" t="s">
        <v>405</v>
      </c>
      <c r="C107" s="321" t="s">
        <v>404</v>
      </c>
      <c r="D107" s="322" t="str">
        <f t="shared" si="5"/>
        <v>SureChill tbd</v>
      </c>
      <c r="E107" s="323" t="s">
        <v>404</v>
      </c>
      <c r="F107" s="323" t="s">
        <v>406</v>
      </c>
      <c r="G107" s="323" t="s">
        <v>51</v>
      </c>
      <c r="H107" s="324"/>
      <c r="I107" s="325">
        <v>8</v>
      </c>
      <c r="J107" s="325"/>
      <c r="K107" s="325"/>
      <c r="L107" s="325"/>
      <c r="M107" s="326">
        <v>0</v>
      </c>
      <c r="N107" s="327"/>
      <c r="O107" s="328"/>
      <c r="P107" s="327"/>
      <c r="Q107" s="329">
        <f t="shared" si="32"/>
        <v>0</v>
      </c>
      <c r="R107" s="329"/>
      <c r="S107" s="330">
        <f>IFERROR(VLOOKUP(B107,[1]Parts!$B:$E,4,FALSE),0)</f>
        <v>0</v>
      </c>
      <c r="T107" s="331">
        <f t="shared" si="33"/>
        <v>0</v>
      </c>
      <c r="U107" s="332">
        <f>M107/I107</f>
        <v>0</v>
      </c>
      <c r="V107" s="333"/>
      <c r="W107" s="333"/>
      <c r="X107" s="334"/>
      <c r="Y107" s="322"/>
      <c r="Z107" s="323"/>
      <c r="AA107" s="335"/>
      <c r="AB107" s="335"/>
      <c r="AC107" s="336">
        <f>IF(A107="Gas",(Z107*LPGasCost*'[1]Country Input'!$C$57)+(X107*ElectricityCost*'[1]Country Input'!$C$58),IF(A107="Freezer",(X107*ElectricityCost),IF(A107="Kerosene",(Y107*KeroseneCost*'[1]Country Input'!$C$57)+(X107*ElectricityCost*'[1]Country Input'!$C$58),IF(A107="ILR",(X107*ElectricityCost),IF(A107="WICR FR",(X107*ElectricityCost),0)))))</f>
        <v>0</v>
      </c>
      <c r="AD107" s="337">
        <f t="shared" si="19"/>
        <v>0</v>
      </c>
      <c r="AE107" s="338">
        <f t="shared" si="20"/>
        <v>0</v>
      </c>
      <c r="AF107" s="339"/>
      <c r="AG107" s="322"/>
      <c r="AH107" s="322"/>
      <c r="AI107" s="322" t="str">
        <f t="shared" si="21"/>
        <v>N/A</v>
      </c>
      <c r="AJ107" s="323"/>
      <c r="AK107" s="323" t="str">
        <f t="shared" si="22"/>
        <v/>
      </c>
      <c r="AL107" s="340">
        <f ca="1">[1]Calculations!U107</f>
        <v>66</v>
      </c>
    </row>
    <row r="108" spans="1:38" s="15" customFormat="1" ht="12.75" customHeight="1" x14ac:dyDescent="0.35">
      <c r="A108" s="341"/>
      <c r="B108" s="342"/>
      <c r="C108" s="342"/>
      <c r="D108" s="342"/>
      <c r="E108" s="342"/>
      <c r="F108" s="296"/>
      <c r="G108" s="296"/>
      <c r="H108" s="302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343"/>
      <c r="T108" s="297"/>
      <c r="U108" s="344"/>
      <c r="V108" s="345"/>
      <c r="W108" s="345"/>
      <c r="X108" s="346"/>
      <c r="Y108" s="296"/>
      <c r="Z108" s="296"/>
      <c r="AA108" s="297"/>
      <c r="AB108" s="297"/>
      <c r="AC108" s="347"/>
      <c r="AD108" s="348"/>
      <c r="AE108" s="348"/>
      <c r="AF108" s="348"/>
    </row>
    <row r="109" spans="1:38" s="296" customFormat="1" ht="11.25" customHeight="1" x14ac:dyDescent="0.35">
      <c r="A109" s="296" t="s">
        <v>407</v>
      </c>
      <c r="F109" s="302"/>
      <c r="G109" s="302"/>
      <c r="H109" s="297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3"/>
      <c r="T109" s="348"/>
      <c r="U109" s="344"/>
      <c r="V109" s="345"/>
      <c r="W109" s="345"/>
      <c r="Z109" s="347"/>
      <c r="AA109" s="297"/>
      <c r="AB109" s="297"/>
      <c r="AC109" s="349"/>
      <c r="AD109" s="348"/>
      <c r="AE109" s="348"/>
      <c r="AF109" s="348"/>
    </row>
    <row r="110" spans="1:38" s="296" customFormat="1" x14ac:dyDescent="0.35">
      <c r="A110" s="296" t="s">
        <v>408</v>
      </c>
      <c r="H110" s="297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3"/>
      <c r="T110" s="348"/>
      <c r="U110" s="344"/>
      <c r="V110" s="345"/>
      <c r="W110" s="345"/>
      <c r="Z110" s="347"/>
      <c r="AA110" s="297"/>
      <c r="AB110" s="297"/>
      <c r="AC110" s="349"/>
      <c r="AD110" s="348"/>
      <c r="AE110" s="348"/>
      <c r="AF110" s="348"/>
    </row>
    <row r="111" spans="1:38" s="296" customFormat="1" ht="11.25" customHeight="1" x14ac:dyDescent="0.35">
      <c r="A111" s="296" t="s">
        <v>409</v>
      </c>
      <c r="H111" s="297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3"/>
      <c r="T111" s="348"/>
      <c r="U111" s="344"/>
      <c r="V111" s="345"/>
      <c r="W111" s="345"/>
      <c r="Z111" s="347"/>
      <c r="AA111" s="297"/>
      <c r="AB111" s="297"/>
      <c r="AC111" s="349"/>
      <c r="AD111" s="348"/>
      <c r="AE111" s="348"/>
      <c r="AF111" s="348"/>
    </row>
    <row r="112" spans="1:38" s="296" customFormat="1" x14ac:dyDescent="0.35">
      <c r="A112" s="1" t="s">
        <v>410</v>
      </c>
      <c r="B112" s="1"/>
      <c r="C112" s="1"/>
      <c r="D112" s="1"/>
      <c r="E112" s="1"/>
      <c r="F112" s="1"/>
      <c r="G112" s="1"/>
      <c r="H112" s="297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  <c r="S112" s="343"/>
      <c r="T112" s="348"/>
      <c r="U112" s="344"/>
      <c r="V112" s="345"/>
      <c r="W112" s="345"/>
      <c r="Z112" s="347"/>
      <c r="AA112" s="297"/>
      <c r="AB112" s="297"/>
      <c r="AC112" s="349"/>
      <c r="AD112" s="348"/>
      <c r="AE112" s="348"/>
      <c r="AF112" s="348"/>
    </row>
    <row r="113" spans="1:32" s="296" customFormat="1" x14ac:dyDescent="0.35">
      <c r="A113" s="350"/>
      <c r="B113" s="1"/>
      <c r="C113" s="351"/>
      <c r="D113" s="15"/>
      <c r="F113" s="1"/>
      <c r="G113" s="1"/>
      <c r="H113" s="1"/>
      <c r="S113" s="343"/>
      <c r="U113" s="344"/>
      <c r="V113" s="345"/>
      <c r="W113" s="345"/>
      <c r="Z113" s="347"/>
    </row>
    <row r="114" spans="1:32" s="296" customFormat="1" x14ac:dyDescent="0.35">
      <c r="A114" s="350"/>
      <c r="B114" s="1"/>
      <c r="C114" s="351"/>
      <c r="D114" s="352"/>
      <c r="E114" s="1"/>
      <c r="F114" s="1"/>
      <c r="G114" s="1"/>
      <c r="H114" s="353"/>
      <c r="S114" s="343"/>
      <c r="U114" s="344"/>
      <c r="V114" s="345"/>
      <c r="W114" s="345"/>
      <c r="Z114" s="347"/>
    </row>
    <row r="115" spans="1:32" s="296" customFormat="1" ht="11.25" customHeight="1" x14ac:dyDescent="0.35">
      <c r="A115" s="350"/>
      <c r="B115" s="1"/>
      <c r="C115" s="1"/>
      <c r="D115" s="354"/>
      <c r="E115" s="1"/>
      <c r="F115" s="1"/>
      <c r="G115" s="1"/>
      <c r="H115" s="1"/>
      <c r="S115" s="343"/>
      <c r="U115" s="344"/>
      <c r="V115" s="345"/>
      <c r="W115" s="345"/>
      <c r="Z115" s="347"/>
    </row>
    <row r="116" spans="1:32" x14ac:dyDescent="0.35">
      <c r="A116" s="350"/>
      <c r="D116" s="354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3"/>
      <c r="T116" s="348"/>
      <c r="U116" s="344"/>
      <c r="V116" s="345"/>
      <c r="W116" s="345"/>
      <c r="X116" s="296"/>
      <c r="Y116" s="296"/>
      <c r="Z116" s="347"/>
      <c r="AA116" s="297"/>
      <c r="AB116" s="297"/>
      <c r="AC116" s="349"/>
      <c r="AD116" s="348"/>
      <c r="AE116" s="348"/>
      <c r="AF116" s="348"/>
    </row>
    <row r="117" spans="1:32" x14ac:dyDescent="0.35">
      <c r="X117" s="296"/>
      <c r="Y117" s="296"/>
      <c r="Z117" s="347"/>
    </row>
    <row r="118" spans="1:32" x14ac:dyDescent="0.35">
      <c r="A118" s="350"/>
      <c r="B118" s="350"/>
      <c r="C118" s="350"/>
      <c r="D118" s="350"/>
      <c r="E118" s="350"/>
      <c r="F118" s="350"/>
      <c r="G118" s="350"/>
      <c r="H118" s="350"/>
      <c r="X118" s="296"/>
      <c r="Y118" s="296"/>
      <c r="Z118" s="347"/>
    </row>
    <row r="119" spans="1:32" x14ac:dyDescent="0.35">
      <c r="B119" s="355"/>
      <c r="C119" s="355"/>
      <c r="D119" s="356"/>
      <c r="E119" s="356"/>
      <c r="F119" s="356"/>
      <c r="G119" s="356"/>
      <c r="H119" s="356"/>
      <c r="X119" s="296"/>
      <c r="Y119" s="296"/>
      <c r="Z119" s="347"/>
    </row>
    <row r="120" spans="1:32" ht="12" customHeight="1" x14ac:dyDescent="0.35">
      <c r="B120" s="355"/>
      <c r="C120" s="355"/>
      <c r="D120" s="356"/>
      <c r="E120" s="356"/>
      <c r="F120" s="356"/>
      <c r="G120" s="356"/>
      <c r="H120" s="356"/>
      <c r="X120" s="296"/>
      <c r="Y120" s="296"/>
      <c r="Z120" s="347"/>
    </row>
    <row r="121" spans="1:32" ht="12" customHeight="1" x14ac:dyDescent="0.35">
      <c r="B121" s="355"/>
      <c r="C121" s="355"/>
      <c r="D121" s="356"/>
      <c r="E121" s="356"/>
      <c r="F121" s="356"/>
      <c r="G121" s="356"/>
      <c r="H121" s="356"/>
      <c r="X121" s="296"/>
      <c r="Y121" s="296"/>
      <c r="Z121" s="347"/>
    </row>
    <row r="122" spans="1:32" s="296" customFormat="1" x14ac:dyDescent="0.35">
      <c r="A122" s="1"/>
      <c r="B122" s="355"/>
      <c r="C122" s="355"/>
      <c r="D122" s="1"/>
      <c r="E122" s="1"/>
      <c r="F122" s="1"/>
      <c r="G122" s="1"/>
      <c r="H122" s="35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1"/>
      <c r="U122" s="3"/>
      <c r="V122" s="4"/>
      <c r="W122" s="4"/>
      <c r="Z122" s="347"/>
      <c r="AA122" s="1"/>
      <c r="AB122" s="1"/>
      <c r="AC122" s="1"/>
      <c r="AD122" s="1"/>
      <c r="AE122" s="1"/>
      <c r="AF122" s="1"/>
    </row>
    <row r="123" spans="1:32" s="296" customFormat="1" ht="12.75" customHeight="1" x14ac:dyDescent="0.35">
      <c r="D123" s="357"/>
      <c r="E123" s="1"/>
      <c r="F123" s="1"/>
      <c r="G123" s="1"/>
      <c r="H123" s="358"/>
      <c r="S123" s="343"/>
      <c r="U123" s="344"/>
      <c r="V123" s="345"/>
      <c r="W123" s="345"/>
    </row>
    <row r="124" spans="1:32" s="296" customFormat="1" ht="11.25" customHeight="1" x14ac:dyDescent="0.35">
      <c r="E124" s="1"/>
      <c r="F124" s="1"/>
      <c r="G124" s="1"/>
      <c r="H124" s="1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3"/>
      <c r="T124" s="348"/>
      <c r="U124" s="344"/>
      <c r="V124" s="345"/>
      <c r="W124" s="345"/>
      <c r="Z124" s="347"/>
      <c r="AA124" s="297"/>
      <c r="AB124" s="297"/>
      <c r="AC124" s="349"/>
      <c r="AD124" s="348"/>
      <c r="AE124" s="348"/>
      <c r="AF124" s="348"/>
    </row>
    <row r="125" spans="1:32" s="296" customFormat="1" ht="11.25" customHeight="1" x14ac:dyDescent="0.35">
      <c r="E125" s="1"/>
      <c r="F125" s="1"/>
      <c r="G125" s="1"/>
      <c r="H125" s="1"/>
      <c r="I125" s="348"/>
      <c r="J125" s="348"/>
      <c r="K125" s="348"/>
      <c r="L125" s="348"/>
      <c r="M125" s="348"/>
      <c r="N125" s="348"/>
      <c r="O125" s="348"/>
      <c r="P125" s="348"/>
      <c r="Q125" s="348"/>
      <c r="R125" s="348"/>
      <c r="S125" s="343"/>
      <c r="T125" s="348"/>
      <c r="U125" s="344"/>
      <c r="V125" s="345"/>
      <c r="W125" s="345"/>
      <c r="Z125" s="347"/>
      <c r="AA125" s="297"/>
      <c r="AB125" s="297"/>
      <c r="AC125" s="349"/>
      <c r="AD125" s="348"/>
      <c r="AE125" s="348"/>
      <c r="AF125" s="348"/>
    </row>
    <row r="126" spans="1:32" s="296" customFormat="1" ht="11.25" customHeight="1" x14ac:dyDescent="0.35">
      <c r="E126" s="1"/>
      <c r="F126" s="1"/>
      <c r="G126" s="1"/>
      <c r="H126" s="1"/>
      <c r="I126" s="348"/>
      <c r="J126" s="348"/>
      <c r="K126" s="348"/>
      <c r="L126" s="348"/>
      <c r="M126" s="348"/>
      <c r="N126" s="348"/>
      <c r="O126" s="348"/>
      <c r="P126" s="348"/>
      <c r="Q126" s="348"/>
      <c r="R126" s="348"/>
      <c r="S126" s="343"/>
      <c r="T126" s="348"/>
      <c r="U126" s="344"/>
      <c r="V126" s="345"/>
      <c r="W126" s="345"/>
      <c r="Z126" s="347"/>
      <c r="AA126" s="297"/>
      <c r="AB126" s="297"/>
      <c r="AC126" s="349"/>
      <c r="AD126" s="348"/>
      <c r="AE126" s="348"/>
      <c r="AF126" s="348"/>
    </row>
    <row r="127" spans="1:32" s="15" customFormat="1" ht="11.25" customHeight="1" x14ac:dyDescent="0.35">
      <c r="A127" s="1"/>
      <c r="B127" s="1"/>
      <c r="C127" s="1"/>
      <c r="D127" s="359"/>
      <c r="E127" s="1"/>
      <c r="F127" s="1"/>
      <c r="G127" s="1"/>
      <c r="H127" s="1"/>
      <c r="I127" s="348"/>
      <c r="J127" s="348"/>
      <c r="K127" s="348"/>
      <c r="L127" s="348"/>
      <c r="M127" s="348"/>
      <c r="N127" s="348"/>
      <c r="O127" s="348"/>
      <c r="P127" s="348"/>
      <c r="Q127" s="348"/>
      <c r="R127" s="348"/>
      <c r="S127" s="343"/>
      <c r="T127" s="348"/>
      <c r="U127" s="344"/>
      <c r="V127" s="345"/>
      <c r="W127" s="345"/>
      <c r="X127" s="296"/>
      <c r="Y127" s="296"/>
      <c r="Z127" s="347"/>
      <c r="AA127" s="297"/>
      <c r="AB127" s="297"/>
      <c r="AC127" s="349"/>
      <c r="AD127" s="348"/>
      <c r="AE127" s="348"/>
      <c r="AF127" s="348"/>
    </row>
    <row r="128" spans="1:32" x14ac:dyDescent="0.35">
      <c r="A128" s="1" t="s">
        <v>411</v>
      </c>
      <c r="B128" s="357"/>
      <c r="C128" s="357"/>
      <c r="D128" s="357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3"/>
      <c r="T128" s="348"/>
      <c r="U128" s="344"/>
      <c r="V128" s="345"/>
      <c r="W128" s="345"/>
      <c r="X128" s="296"/>
      <c r="Y128" s="296"/>
      <c r="Z128" s="347"/>
      <c r="AA128" s="297"/>
      <c r="AB128" s="297"/>
      <c r="AC128" s="349"/>
      <c r="AD128" s="348"/>
      <c r="AE128" s="348"/>
      <c r="AF128" s="348"/>
    </row>
    <row r="129" spans="1:4" x14ac:dyDescent="0.35">
      <c r="A129" s="360" t="s">
        <v>412</v>
      </c>
      <c r="B129" s="357"/>
      <c r="C129" s="361"/>
      <c r="D129" s="361"/>
    </row>
  </sheetData>
  <sheetProtection algorithmName="SHA-512" hashValue="05OlwI/K7Pq0gnwoa1jJ8PNrwbYV2JQTovkuxjB3p4SP5Pxpze2kgdcQ4tp0Q/ttNtVkQro7rBU/peoIljwquw==" saltValue="gw1rfWGTDnIvOdmIiZpdtw==" spinCount="100000" sheet="1" objects="1" scenarios="1"/>
  <autoFilter ref="A3:AG89">
    <filterColumn colId="24" showButton="0"/>
    <filterColumn colId="29" showButton="0"/>
    <filterColumn colId="30" showButton="0"/>
  </autoFilter>
  <mergeCells count="1">
    <mergeCell ref="Y3:Z3"/>
  </mergeCells>
  <hyperlinks>
    <hyperlink ref="A129" r:id="rId1"/>
  </hyperlinks>
  <pageMargins left="0.7" right="0.7" top="0.75" bottom="0.75" header="0.3" footer="0.3"/>
  <pageSetup scale="5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PQS</vt:lpstr>
      <vt:lpstr>PQS!Print_Area</vt:lpstr>
      <vt:lpstr>Vaccine_Storage_Capacity__liters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</dc:creator>
  <cp:lastModifiedBy>Mary Jo</cp:lastModifiedBy>
  <dcterms:created xsi:type="dcterms:W3CDTF">2017-05-31T18:25:19Z</dcterms:created>
  <dcterms:modified xsi:type="dcterms:W3CDTF">2017-05-31T18:29:50Z</dcterms:modified>
</cp:coreProperties>
</file>